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mbhfs.cmbh.mg.gov.br\administracao\DIVGEC\SECORC\3 - Projetos\SERVIDORES SECORC\DANIEL\1 - Processos ABERTOS\2192.2022 - Empresa especializada em serviço de apoio técnico-operacional\Enviar ao fornecedor\"/>
    </mc:Choice>
  </mc:AlternateContent>
  <xr:revisionPtr revIDLastSave="0" documentId="13_ncr:1_{569E65AC-AA3F-4E75-A2E1-840E3D3AF0FD}" xr6:coauthVersionLast="47" xr6:coauthVersionMax="47" xr10:uidLastSave="{00000000-0000-0000-0000-000000000000}"/>
  <bookViews>
    <workbookView xWindow="-120" yWindow="-120" windowWidth="20730" windowHeight="11160" tabRatio="759" firstSheet="1" activeTab="15" xr2:uid="{00000000-000D-0000-FFFF-FFFF00000000}"/>
  </bookViews>
  <sheets>
    <sheet name="Equip e Uniformes" sheetId="1" state="hidden" r:id="rId1"/>
    <sheet name="RESUMO" sheetId="2" r:id="rId2"/>
    <sheet name="Desenhista" sheetId="3" r:id="rId3"/>
    <sheet name="Fotógrafo" sheetId="4" r:id="rId4"/>
    <sheet name="Garçom" sheetId="5" r:id="rId5"/>
    <sheet name="Motorista" sheetId="6" r:id="rId6"/>
    <sheet name="Fisioterapeuta" sheetId="7" r:id="rId7"/>
    <sheet name="Mestre de cerimônias" sheetId="8" r:id="rId8"/>
    <sheet name="Operador de Som" sheetId="9" r:id="rId9"/>
    <sheet name="Técnico eletrônica" sheetId="10" r:id="rId10"/>
    <sheet name="Tradutor de Libras" sheetId="11" r:id="rId11"/>
    <sheet name="Editor áudio e vídeo" sheetId="12" r:id="rId12"/>
    <sheet name="Técnico sistemas audiovisuais" sheetId="13" r:id="rId13"/>
    <sheet name="Uniforme" sheetId="14" r:id="rId14"/>
    <sheet name="Equipamentos" sheetId="15" r:id="rId15"/>
    <sheet name="Vale alimentação e transporte" sheetId="16" r:id="rId16"/>
  </sheets>
  <definedNames>
    <definedName name="_1Excel_BuiltIn_Print_Area_1_1" localSheetId="11">#REF!</definedName>
    <definedName name="_1Excel_BuiltIn_Print_Area_1_1" localSheetId="14">#REF!</definedName>
    <definedName name="_1Excel_BuiltIn_Print_Area_1_1" localSheetId="6">#REF!</definedName>
    <definedName name="_1Excel_BuiltIn_Print_Area_1_1" localSheetId="3">#REF!</definedName>
    <definedName name="_1Excel_BuiltIn_Print_Area_1_1" localSheetId="4">#REF!</definedName>
    <definedName name="_1Excel_BuiltIn_Print_Area_1_1" localSheetId="7">#REF!</definedName>
    <definedName name="_1Excel_BuiltIn_Print_Area_1_1" localSheetId="5">#REF!</definedName>
    <definedName name="_1Excel_BuiltIn_Print_Area_1_1" localSheetId="8">#REF!</definedName>
    <definedName name="_1Excel_BuiltIn_Print_Area_1_1" localSheetId="9">#REF!</definedName>
    <definedName name="_1Excel_BuiltIn_Print_Area_1_1" localSheetId="12">#REF!</definedName>
    <definedName name="_1Excel_BuiltIn_Print_Area_1_1" localSheetId="10">#REF!</definedName>
    <definedName name="_1Excel_BuiltIn_Print_Area_1_1">#REF!</definedName>
    <definedName name="_xlnm.Print_Area" localSheetId="2">Desenhista!$B$2:$E$116</definedName>
    <definedName name="_xlnm.Print_Area" localSheetId="11">'Editor áudio e vídeo'!$B$2:$E$116</definedName>
    <definedName name="_xlnm.Print_Area" localSheetId="14">Equipamentos!$B$2:$F$27</definedName>
    <definedName name="_xlnm.Print_Area" localSheetId="6">Fisioterapeuta!$B$2:$E$118</definedName>
    <definedName name="_xlnm.Print_Area" localSheetId="3">Fotógrafo!$A$1:$G$109</definedName>
    <definedName name="_xlnm.Print_Area" localSheetId="4">Garçom!$B$2:$E$117</definedName>
    <definedName name="_xlnm.Print_Area" localSheetId="7">'Mestre de cerimônias'!$B$2:$E$117</definedName>
    <definedName name="_xlnm.Print_Area" localSheetId="5">Motorista!$B$2:$E$117</definedName>
    <definedName name="_xlnm.Print_Area" localSheetId="8">'Operador de Som'!$B$2:$E$116</definedName>
    <definedName name="_xlnm.Print_Area" localSheetId="1">RESUMO!$B$2:$G$43</definedName>
    <definedName name="_xlnm.Print_Area" localSheetId="9">'Técnico eletrônica'!$B$2:$E$118</definedName>
    <definedName name="_xlnm.Print_Area" localSheetId="12">'Técnico sistemas audiovisuais'!$B$2:$E$116</definedName>
    <definedName name="_xlnm.Print_Area" localSheetId="10">'Tradutor de Libras'!$B$2:$E$117</definedName>
    <definedName name="_xlnm.Print_Area" localSheetId="13">Uniforme!$B$1:$H$39</definedName>
    <definedName name="_xlnm.Print_Area" localSheetId="15">'Vale alimentação e transporte'!$A$1:$H$27</definedName>
    <definedName name="AuxEnc." localSheetId="11">#REF!</definedName>
    <definedName name="AuxEnc." localSheetId="14">#REF!</definedName>
    <definedName name="AuxEnc." localSheetId="6">#REF!</definedName>
    <definedName name="AuxEnc." localSheetId="3">#REF!</definedName>
    <definedName name="AuxEnc." localSheetId="4">#REF!</definedName>
    <definedName name="AuxEnc." localSheetId="7">#REF!</definedName>
    <definedName name="AuxEnc." localSheetId="5">#REF!</definedName>
    <definedName name="AuxEnc." localSheetId="8">#REF!</definedName>
    <definedName name="AuxEnc." localSheetId="9">#REF!</definedName>
    <definedName name="AuxEnc." localSheetId="12">#REF!</definedName>
    <definedName name="AuxEnc." localSheetId="10">#REF!</definedName>
    <definedName name="AuxEnc.">#REF!</definedName>
    <definedName name="Auxílio_Alimentação" localSheetId="11">#REF!</definedName>
    <definedName name="Auxílio_Alimentação" localSheetId="6">#REF!</definedName>
    <definedName name="Auxílio_Alimentação" localSheetId="3">#REF!</definedName>
    <definedName name="Auxílio_Alimentação" localSheetId="4">#REF!</definedName>
    <definedName name="Auxílio_Alimentação" localSheetId="7">#REF!</definedName>
    <definedName name="Auxílio_Alimentação" localSheetId="5">#REF!</definedName>
    <definedName name="Auxílio_Alimentação" localSheetId="8">#REF!</definedName>
    <definedName name="Auxílio_Alimentação" localSheetId="9">#REF!</definedName>
    <definedName name="Auxílio_Alimentação" localSheetId="12">#REF!</definedName>
    <definedName name="Auxílio_Alimentação" localSheetId="10">#REF!</definedName>
    <definedName name="Auxílio_Alimentação">#REF!</definedName>
    <definedName name="cargozero" localSheetId="11">#REF!</definedName>
    <definedName name="cargozero" localSheetId="4">#REF!</definedName>
    <definedName name="cargozero" localSheetId="7">#REF!</definedName>
    <definedName name="cargozero" localSheetId="5">#REF!</definedName>
    <definedName name="cargozero" localSheetId="8">#REF!</definedName>
    <definedName name="cargozero" localSheetId="9">#REF!</definedName>
    <definedName name="cargozero" localSheetId="12">#REF!</definedName>
    <definedName name="cargozero" localSheetId="10">#REF!</definedName>
    <definedName name="cargozero">#REF!</definedName>
    <definedName name="embranco" localSheetId="11">#REF!</definedName>
    <definedName name="embranco" localSheetId="4">#REF!</definedName>
    <definedName name="embranco" localSheetId="7">#REF!</definedName>
    <definedName name="embranco" localSheetId="5">#REF!</definedName>
    <definedName name="embranco" localSheetId="8">#REF!</definedName>
    <definedName name="embranco" localSheetId="9">#REF!</definedName>
    <definedName name="embranco" localSheetId="12">#REF!</definedName>
    <definedName name="embranco" localSheetId="10">#REF!</definedName>
    <definedName name="embranco">#REF!</definedName>
    <definedName name="Excel_BuiltIn_Print_Area_1_1" localSheetId="11">#REF!</definedName>
    <definedName name="Excel_BuiltIn_Print_Area_1_1" localSheetId="14">#REF!</definedName>
    <definedName name="Excel_BuiltIn_Print_Area_1_1" localSheetId="6">#REF!</definedName>
    <definedName name="Excel_BuiltIn_Print_Area_1_1" localSheetId="3">#REF!</definedName>
    <definedName name="Excel_BuiltIn_Print_Area_1_1" localSheetId="4">#REF!</definedName>
    <definedName name="Excel_BuiltIn_Print_Area_1_1" localSheetId="7">#REF!</definedName>
    <definedName name="Excel_BuiltIn_Print_Area_1_1" localSheetId="5">#REF!</definedName>
    <definedName name="Excel_BuiltIn_Print_Area_1_1" localSheetId="8">#REF!</definedName>
    <definedName name="Excel_BuiltIn_Print_Area_1_1" localSheetId="9">#REF!</definedName>
    <definedName name="Excel_BuiltIn_Print_Area_1_1" localSheetId="12">#REF!</definedName>
    <definedName name="Excel_BuiltIn_Print_Area_1_1" localSheetId="10">#REF!</definedName>
    <definedName name="Excel_BuiltIn_Print_Area_1_1">#REF!</definedName>
    <definedName name="Excel_BuiltIn_Print_Area_2" localSheetId="11">#REF!</definedName>
    <definedName name="Excel_BuiltIn_Print_Area_2" localSheetId="14">#REF!</definedName>
    <definedName name="Excel_BuiltIn_Print_Area_2" localSheetId="6">#REF!</definedName>
    <definedName name="Excel_BuiltIn_Print_Area_2" localSheetId="3">#REF!</definedName>
    <definedName name="Excel_BuiltIn_Print_Area_2" localSheetId="4">#REF!</definedName>
    <definedName name="Excel_BuiltIn_Print_Area_2" localSheetId="7">#REF!</definedName>
    <definedName name="Excel_BuiltIn_Print_Area_2" localSheetId="5">#REF!</definedName>
    <definedName name="Excel_BuiltIn_Print_Area_2" localSheetId="8">#REF!</definedName>
    <definedName name="Excel_BuiltIn_Print_Area_2" localSheetId="9">#REF!</definedName>
    <definedName name="Excel_BuiltIn_Print_Area_2" localSheetId="12">#REF!</definedName>
    <definedName name="Excel_BuiltIn_Print_Area_2" localSheetId="10">#REF!</definedName>
    <definedName name="Excel_BuiltIn_Print_Area_2">#REF!</definedName>
    <definedName name="Excel_BuiltIn_Print_Area_3" localSheetId="11">#REF!</definedName>
    <definedName name="Excel_BuiltIn_Print_Area_3" localSheetId="14">#REF!</definedName>
    <definedName name="Excel_BuiltIn_Print_Area_3" localSheetId="6">#REF!</definedName>
    <definedName name="Excel_BuiltIn_Print_Area_3" localSheetId="3">#REF!</definedName>
    <definedName name="Excel_BuiltIn_Print_Area_3" localSheetId="4">#REF!</definedName>
    <definedName name="Excel_BuiltIn_Print_Area_3" localSheetId="7">#REF!</definedName>
    <definedName name="Excel_BuiltIn_Print_Area_3" localSheetId="5">#REF!</definedName>
    <definedName name="Excel_BuiltIn_Print_Area_3" localSheetId="8">#REF!</definedName>
    <definedName name="Excel_BuiltIn_Print_Area_3" localSheetId="9">#REF!</definedName>
    <definedName name="Excel_BuiltIn_Print_Area_3" localSheetId="12">#REF!</definedName>
    <definedName name="Excel_BuiltIn_Print_Area_3" localSheetId="10">#REF!</definedName>
    <definedName name="Excel_BuiltIn_Print_Area_3">#REF!</definedName>
    <definedName name="Excel_BuiltIn_Print_Area_4" localSheetId="11">#REF!</definedName>
    <definedName name="Excel_BuiltIn_Print_Area_4" localSheetId="14">#REF!</definedName>
    <definedName name="Excel_BuiltIn_Print_Area_4" localSheetId="6">#REF!</definedName>
    <definedName name="Excel_BuiltIn_Print_Area_4" localSheetId="3">#REF!</definedName>
    <definedName name="Excel_BuiltIn_Print_Area_4" localSheetId="4">#REF!</definedName>
    <definedName name="Excel_BuiltIn_Print_Area_4" localSheetId="7">#REF!</definedName>
    <definedName name="Excel_BuiltIn_Print_Area_4" localSheetId="5">#REF!</definedName>
    <definedName name="Excel_BuiltIn_Print_Area_4" localSheetId="8">#REF!</definedName>
    <definedName name="Excel_BuiltIn_Print_Area_4" localSheetId="9">#REF!</definedName>
    <definedName name="Excel_BuiltIn_Print_Area_4" localSheetId="12">#REF!</definedName>
    <definedName name="Excel_BuiltIn_Print_Area_4" localSheetId="10">#REF!</definedName>
    <definedName name="Excel_BuiltIn_Print_Area_4">#REF!</definedName>
    <definedName name="ISS" localSheetId="11">#REF!</definedName>
    <definedName name="ISS" localSheetId="14">#REF!</definedName>
    <definedName name="ISS" localSheetId="6">#REF!</definedName>
    <definedName name="ISS" localSheetId="3">#REF!</definedName>
    <definedName name="ISS" localSheetId="4">#REF!</definedName>
    <definedName name="ISS" localSheetId="7">#REF!</definedName>
    <definedName name="ISS" localSheetId="5">#REF!</definedName>
    <definedName name="ISS" localSheetId="8">#REF!</definedName>
    <definedName name="ISS" localSheetId="9">#REF!</definedName>
    <definedName name="ISS" localSheetId="12">#REF!</definedName>
    <definedName name="ISS" localSheetId="10">#REF!</definedName>
    <definedName name="ISS">#REF!</definedName>
    <definedName name="MEMCALC" localSheetId="11">#REF!</definedName>
    <definedName name="MEMCALC" localSheetId="14">#REF!</definedName>
    <definedName name="MEMCALC" localSheetId="6">#REF!</definedName>
    <definedName name="MEMCALC" localSheetId="3">#REF!</definedName>
    <definedName name="MEMCALC" localSheetId="4">#REF!</definedName>
    <definedName name="MEMCALC" localSheetId="7">#REF!</definedName>
    <definedName name="MEMCALC" localSheetId="5">#REF!</definedName>
    <definedName name="MEMCALC" localSheetId="8">#REF!</definedName>
    <definedName name="MEMCALC" localSheetId="9">#REF!</definedName>
    <definedName name="MEMCALC" localSheetId="12">#REF!</definedName>
    <definedName name="MEMCALC" localSheetId="10">#REF!</definedName>
    <definedName name="MEMCALC">#REF!</definedName>
    <definedName name="novo" localSheetId="11">#REF!</definedName>
    <definedName name="novo" localSheetId="4">#REF!</definedName>
    <definedName name="novo" localSheetId="7">#REF!</definedName>
    <definedName name="novo" localSheetId="5">#REF!</definedName>
    <definedName name="novo" localSheetId="8">#REF!</definedName>
    <definedName name="novo" localSheetId="9">#REF!</definedName>
    <definedName name="novo" localSheetId="12">#REF!</definedName>
    <definedName name="novo" localSheetId="10">#REF!</definedName>
    <definedName name="novo">#REF!</definedName>
    <definedName name="novocopia" localSheetId="11">#REF!</definedName>
    <definedName name="novocopia" localSheetId="4">#REF!</definedName>
    <definedName name="novocopia" localSheetId="7">#REF!</definedName>
    <definedName name="novocopia" localSheetId="5">#REF!</definedName>
    <definedName name="novocopia" localSheetId="8">#REF!</definedName>
    <definedName name="novocopia" localSheetId="9">#REF!</definedName>
    <definedName name="novocopia" localSheetId="12">#REF!</definedName>
    <definedName name="novocopia" localSheetId="10">#REF!</definedName>
    <definedName name="novocopia">#REF!</definedName>
    <definedName name="PLANILHA" localSheetId="11">#REF!</definedName>
    <definedName name="PLANILHA" localSheetId="14">#REF!</definedName>
    <definedName name="PLANILHA" localSheetId="6">#REF!</definedName>
    <definedName name="PLANILHA" localSheetId="3">#REF!</definedName>
    <definedName name="PLANILHA" localSheetId="4">#REF!</definedName>
    <definedName name="PLANILHA" localSheetId="7">#REF!</definedName>
    <definedName name="PLANILHA" localSheetId="5">#REF!</definedName>
    <definedName name="PLANILHA" localSheetId="8">#REF!</definedName>
    <definedName name="PLANILHA" localSheetId="9">#REF!</definedName>
    <definedName name="PLANILHA" localSheetId="12">#REF!</definedName>
    <definedName name="PLANILHA" localSheetId="10">#REF!</definedName>
    <definedName name="PLANILHA">#REF!</definedName>
    <definedName name="Preço_da_passagem" localSheetId="11">#REF!</definedName>
    <definedName name="Preço_da_passagem" localSheetId="6">#REF!</definedName>
    <definedName name="Preço_da_passagem" localSheetId="3">#REF!</definedName>
    <definedName name="Preço_da_passagem" localSheetId="4">#REF!</definedName>
    <definedName name="Preço_da_passagem" localSheetId="7">#REF!</definedName>
    <definedName name="Preço_da_passagem" localSheetId="5">#REF!</definedName>
    <definedName name="Preço_da_passagem" localSheetId="8">#REF!</definedName>
    <definedName name="Preço_da_passagem" localSheetId="9">#REF!</definedName>
    <definedName name="Preço_da_passagem" localSheetId="12">#REF!</definedName>
    <definedName name="Preço_da_passagem" localSheetId="10">#REF!</definedName>
    <definedName name="Preço_da_passagem">#REF!</definedName>
    <definedName name="Remuneração" localSheetId="11">#REF!</definedName>
    <definedName name="Remuneração" localSheetId="6">#REF!</definedName>
    <definedName name="Remuneração" localSheetId="3">#REF!</definedName>
    <definedName name="Remuneração" localSheetId="4">#REF!</definedName>
    <definedName name="Remuneração" localSheetId="7">#REF!</definedName>
    <definedName name="Remuneração" localSheetId="5">#REF!</definedName>
    <definedName name="Remuneração" localSheetId="8">#REF!</definedName>
    <definedName name="Remuneração" localSheetId="9">#REF!</definedName>
    <definedName name="Remuneração" localSheetId="12">#REF!</definedName>
    <definedName name="Remuneração" localSheetId="10">#REF!</definedName>
    <definedName name="Remuneração">#REF!</definedName>
    <definedName name="Salário" localSheetId="11">#REF!</definedName>
    <definedName name="Salário" localSheetId="6">#REF!</definedName>
    <definedName name="Salário" localSheetId="3">#REF!</definedName>
    <definedName name="Salário" localSheetId="4">#REF!</definedName>
    <definedName name="Salário" localSheetId="7">#REF!</definedName>
    <definedName name="Salário" localSheetId="5">#REF!</definedName>
    <definedName name="Salário" localSheetId="8">#REF!</definedName>
    <definedName name="Salário" localSheetId="9">#REF!</definedName>
    <definedName name="Salário" localSheetId="12">#REF!</definedName>
    <definedName name="Salário" localSheetId="10">#REF!</definedName>
    <definedName name="Salário">#REF!</definedName>
    <definedName name="SALRT" localSheetId="11">#REF!</definedName>
    <definedName name="SALRT" localSheetId="14">#REF!</definedName>
    <definedName name="SALRT" localSheetId="6">#REF!</definedName>
    <definedName name="SALRT" localSheetId="3">#REF!</definedName>
    <definedName name="SALRT" localSheetId="4">#REF!</definedName>
    <definedName name="SALRT" localSheetId="7">#REF!</definedName>
    <definedName name="SALRT" localSheetId="5">#REF!</definedName>
    <definedName name="SALRT" localSheetId="8">#REF!</definedName>
    <definedName name="SALRT" localSheetId="9">#REF!</definedName>
    <definedName name="SALRT" localSheetId="12">#REF!</definedName>
    <definedName name="SALRT" localSheetId="10">#REF!</definedName>
    <definedName name="SALRT">#REF!</definedName>
    <definedName name="SALRT1" localSheetId="11">#REF!</definedName>
    <definedName name="SALRT1" localSheetId="14">#REF!</definedName>
    <definedName name="SALRT1" localSheetId="6">#REF!</definedName>
    <definedName name="SALRT1" localSheetId="3">#REF!</definedName>
    <definedName name="SALRT1" localSheetId="4">#REF!</definedName>
    <definedName name="SALRT1" localSheetId="7">#REF!</definedName>
    <definedName name="SALRT1" localSheetId="5">#REF!</definedName>
    <definedName name="SALRT1" localSheetId="8">#REF!</definedName>
    <definedName name="SALRT1" localSheetId="9">#REF!</definedName>
    <definedName name="SALRT1" localSheetId="12">#REF!</definedName>
    <definedName name="SALRT1" localSheetId="10">#REF!</definedName>
    <definedName name="SALRT1">#REF!</definedName>
    <definedName name="SALRT2" localSheetId="11">#REF!</definedName>
    <definedName name="SALRT2" localSheetId="14">#REF!</definedName>
    <definedName name="SALRT2" localSheetId="6">#REF!</definedName>
    <definedName name="SALRT2" localSheetId="3">#REF!</definedName>
    <definedName name="SALRT2" localSheetId="4">#REF!</definedName>
    <definedName name="SALRT2" localSheetId="7">#REF!</definedName>
    <definedName name="SALRT2" localSheetId="5">#REF!</definedName>
    <definedName name="SALRT2" localSheetId="8">#REF!</definedName>
    <definedName name="SALRT2" localSheetId="9">#REF!</definedName>
    <definedName name="SALRT2" localSheetId="12">#REF!</definedName>
    <definedName name="SALRT2" localSheetId="10">#REF!</definedName>
    <definedName name="SALRT2">#REF!</definedName>
    <definedName name="SALRT3" localSheetId="11">#REF!</definedName>
    <definedName name="SALRT3" localSheetId="14">#REF!</definedName>
    <definedName name="SALRT3" localSheetId="6">#REF!</definedName>
    <definedName name="SALRT3" localSheetId="3">#REF!</definedName>
    <definedName name="SALRT3" localSheetId="4">#REF!</definedName>
    <definedName name="SALRT3" localSheetId="7">#REF!</definedName>
    <definedName name="SALRT3" localSheetId="5">#REF!</definedName>
    <definedName name="SALRT3" localSheetId="8">#REF!</definedName>
    <definedName name="SALRT3" localSheetId="9">#REF!</definedName>
    <definedName name="SALRT3" localSheetId="12">#REF!</definedName>
    <definedName name="SALRT3" localSheetId="10">#REF!</definedName>
    <definedName name="SALRT3">#REF!</definedName>
    <definedName name="SALRT4" localSheetId="11">#REF!</definedName>
    <definedName name="SALRT4" localSheetId="14">#REF!</definedName>
    <definedName name="SALRT4" localSheetId="6">#REF!</definedName>
    <definedName name="SALRT4" localSheetId="3">#REF!</definedName>
    <definedName name="SALRT4" localSheetId="4">#REF!</definedName>
    <definedName name="SALRT4" localSheetId="7">#REF!</definedName>
    <definedName name="SALRT4" localSheetId="5">#REF!</definedName>
    <definedName name="SALRT4" localSheetId="8">#REF!</definedName>
    <definedName name="SALRT4" localSheetId="9">#REF!</definedName>
    <definedName name="SALRT4" localSheetId="12">#REF!</definedName>
    <definedName name="SALRT4" localSheetId="10">#REF!</definedName>
    <definedName name="SALRT4">#REF!</definedName>
    <definedName name="_xlnm.Print_Titles" localSheetId="2">Desenhista!$22:$23</definedName>
    <definedName name="_xlnm.Print_Titles" localSheetId="11">'Editor áudio e vídeo'!$22:$23</definedName>
    <definedName name="_xlnm.Print_Titles" localSheetId="6">Fisioterapeuta!$23:$24</definedName>
    <definedName name="_xlnm.Print_Titles" localSheetId="3">Fotógrafo!$22:$23</definedName>
    <definedName name="_xlnm.Print_Titles" localSheetId="4">Garçom!$22:$23</definedName>
    <definedName name="_xlnm.Print_Titles" localSheetId="7">'Mestre de cerimônias'!$22:$23</definedName>
    <definedName name="_xlnm.Print_Titles" localSheetId="5">Motorista!$22:$23</definedName>
    <definedName name="_xlnm.Print_Titles" localSheetId="8">'Operador de Som'!$22:$23</definedName>
    <definedName name="_xlnm.Print_Titles" localSheetId="9">'Técnico eletrônica'!$23:$24</definedName>
    <definedName name="_xlnm.Print_Titles" localSheetId="12">'Técnico sistemas audiovisuais'!$22:$23</definedName>
    <definedName name="_xlnm.Print_Titles" localSheetId="10">'Tradutor de Libras'!$22:$23</definedName>
    <definedName name="UniformeMensageiro" localSheetId="11">#REF!</definedName>
    <definedName name="UniformeMensageiro" localSheetId="6">#REF!</definedName>
    <definedName name="UniformeMensageiro" localSheetId="3">#REF!</definedName>
    <definedName name="UniformeMensageiro" localSheetId="4">#REF!</definedName>
    <definedName name="UniformeMensageiro" localSheetId="7">#REF!</definedName>
    <definedName name="UniformeMensageiro" localSheetId="5">#REF!</definedName>
    <definedName name="UniformeMensageiro" localSheetId="8">#REF!</definedName>
    <definedName name="UniformeMensageiro" localSheetId="9">#REF!</definedName>
    <definedName name="UniformeMensageiro" localSheetId="12">#REF!</definedName>
    <definedName name="UniformeMensageiro" localSheetId="10">#REF!</definedName>
    <definedName name="UniformeMensageiro">#REF!</definedName>
    <definedName name="UniformeMensageiros" localSheetId="11">#REF!</definedName>
    <definedName name="UniformeMensageiros" localSheetId="6">#REF!</definedName>
    <definedName name="UniformeMensageiros" localSheetId="3">#REF!</definedName>
    <definedName name="UniformeMensageiros" localSheetId="4">#REF!</definedName>
    <definedName name="UniformeMensageiros" localSheetId="7">#REF!</definedName>
    <definedName name="UniformeMensageiros" localSheetId="5">#REF!</definedName>
    <definedName name="UniformeMensageiros" localSheetId="8">#REF!</definedName>
    <definedName name="UniformeMensageiros" localSheetId="9">#REF!</definedName>
    <definedName name="UniformeMensageiros" localSheetId="12">#REF!</definedName>
    <definedName name="UniformeMensageiros" localSheetId="10">#REF!</definedName>
    <definedName name="UniformeMensageiros">#REF!</definedName>
    <definedName name="UniformeRecepcionista" localSheetId="11">#REF!</definedName>
    <definedName name="UniformeRecepcionista" localSheetId="6">#REF!</definedName>
    <definedName name="UniformeRecepcionista" localSheetId="3">#REF!</definedName>
    <definedName name="UniformeRecepcionista" localSheetId="4">#REF!</definedName>
    <definedName name="UniformeRecepcionista" localSheetId="7">#REF!</definedName>
    <definedName name="UniformeRecepcionista" localSheetId="5">#REF!</definedName>
    <definedName name="UniformeRecepcionista" localSheetId="8">#REF!</definedName>
    <definedName name="UniformeRecepcionista" localSheetId="9">#REF!</definedName>
    <definedName name="UniformeRecepcionista" localSheetId="12">#REF!</definedName>
    <definedName name="UniformeRecepcionista" localSheetId="10">#REF!</definedName>
    <definedName name="UniformeRecepcionista">#REF!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112" i="13" l="1"/>
  <c r="C112" i="12"/>
  <c r="C113" i="11"/>
  <c r="C114" i="10"/>
  <c r="C112" i="9"/>
  <c r="C113" i="8"/>
  <c r="C114" i="7"/>
  <c r="C113" i="6"/>
  <c r="C113" i="5"/>
  <c r="C113" i="4"/>
  <c r="G24" i="14"/>
  <c r="G25" i="14"/>
  <c r="H25" i="14" s="1"/>
  <c r="G26" i="14"/>
  <c r="G23" i="14"/>
  <c r="G22" i="14"/>
  <c r="C112" i="3"/>
  <c r="F18" i="16"/>
  <c r="F19" i="16"/>
  <c r="F20" i="16"/>
  <c r="F21" i="16"/>
  <c r="C52" i="7" s="1"/>
  <c r="D53" i="7" s="1"/>
  <c r="F22" i="16"/>
  <c r="F23" i="16"/>
  <c r="C50" i="9" s="1"/>
  <c r="D51" i="9" s="1"/>
  <c r="F24" i="16"/>
  <c r="F25" i="16"/>
  <c r="C50" i="11" s="1"/>
  <c r="D51" i="11" s="1"/>
  <c r="F26" i="16"/>
  <c r="F27" i="16"/>
  <c r="A27" i="16"/>
  <c r="A26" i="16"/>
  <c r="A25" i="16"/>
  <c r="A24" i="16"/>
  <c r="A23" i="16"/>
  <c r="A22" i="16"/>
  <c r="A21" i="16"/>
  <c r="A20" i="16"/>
  <c r="A19" i="16"/>
  <c r="A18" i="16"/>
  <c r="F17" i="16"/>
  <c r="A17" i="16"/>
  <c r="F13" i="16"/>
  <c r="B13" i="16"/>
  <c r="G13" i="16" s="1"/>
  <c r="A13" i="16"/>
  <c r="F12" i="16"/>
  <c r="C48" i="12" s="1"/>
  <c r="D49" i="12" s="1"/>
  <c r="A12" i="16"/>
  <c r="F11" i="16"/>
  <c r="C48" i="11" s="1"/>
  <c r="A11" i="16"/>
  <c r="F10" i="16"/>
  <c r="B10" i="16"/>
  <c r="A10" i="16"/>
  <c r="F9" i="16"/>
  <c r="A9" i="16"/>
  <c r="F8" i="16"/>
  <c r="G8" i="16" s="1"/>
  <c r="A8" i="16"/>
  <c r="F7" i="16"/>
  <c r="G7" i="16" s="1"/>
  <c r="H7" i="16" s="1"/>
  <c r="A7" i="16"/>
  <c r="F6" i="16"/>
  <c r="C48" i="6" s="1"/>
  <c r="A6" i="16"/>
  <c r="F5" i="16"/>
  <c r="B5" i="16"/>
  <c r="G5" i="16" s="1"/>
  <c r="A5" i="16"/>
  <c r="F4" i="16"/>
  <c r="B4" i="16"/>
  <c r="A4" i="16"/>
  <c r="F3" i="16"/>
  <c r="G3" i="16" s="1"/>
  <c r="H3" i="16" s="1"/>
  <c r="B3" i="16"/>
  <c r="A3" i="16"/>
  <c r="E27" i="15"/>
  <c r="E26" i="15"/>
  <c r="F24" i="15"/>
  <c r="F23" i="15"/>
  <c r="F22" i="15"/>
  <c r="F21" i="15"/>
  <c r="F20" i="15"/>
  <c r="F19" i="15"/>
  <c r="F18" i="15"/>
  <c r="F17" i="15"/>
  <c r="F16" i="15"/>
  <c r="F15" i="15"/>
  <c r="F14" i="15"/>
  <c r="F13" i="15"/>
  <c r="F12" i="15"/>
  <c r="F11" i="15"/>
  <c r="F10" i="15"/>
  <c r="F9" i="15"/>
  <c r="F8" i="15"/>
  <c r="F7" i="15"/>
  <c r="F6" i="15"/>
  <c r="F5" i="15"/>
  <c r="F4" i="15"/>
  <c r="E25" i="15" s="1"/>
  <c r="F37" i="14"/>
  <c r="H36" i="14"/>
  <c r="G36" i="14"/>
  <c r="G35" i="14"/>
  <c r="H35" i="14" s="1"/>
  <c r="G34" i="14"/>
  <c r="H34" i="14" s="1"/>
  <c r="G33" i="14"/>
  <c r="H33" i="14" s="1"/>
  <c r="G32" i="14"/>
  <c r="H32" i="14" s="1"/>
  <c r="G31" i="14"/>
  <c r="F27" i="14"/>
  <c r="H26" i="14"/>
  <c r="H24" i="14"/>
  <c r="H23" i="14"/>
  <c r="H22" i="14"/>
  <c r="F18" i="14"/>
  <c r="H17" i="14"/>
  <c r="G17" i="14"/>
  <c r="G16" i="14"/>
  <c r="H16" i="14" s="1"/>
  <c r="H15" i="14"/>
  <c r="G15" i="14"/>
  <c r="G14" i="14"/>
  <c r="H14" i="14" s="1"/>
  <c r="G13" i="14"/>
  <c r="F9" i="14"/>
  <c r="H8" i="14"/>
  <c r="G8" i="14"/>
  <c r="G7" i="14"/>
  <c r="H7" i="14" s="1"/>
  <c r="H6" i="14"/>
  <c r="G6" i="14"/>
  <c r="G5" i="14"/>
  <c r="H5" i="14" s="1"/>
  <c r="H4" i="14"/>
  <c r="G4" i="14"/>
  <c r="G3" i="14"/>
  <c r="D113" i="13"/>
  <c r="D110" i="13"/>
  <c r="D104" i="13"/>
  <c r="D115" i="13" s="1"/>
  <c r="C99" i="13"/>
  <c r="C98" i="13"/>
  <c r="C90" i="13"/>
  <c r="C100" i="13" s="1"/>
  <c r="C78" i="13"/>
  <c r="C77" i="13"/>
  <c r="C75" i="13"/>
  <c r="C73" i="13"/>
  <c r="C79" i="13" s="1"/>
  <c r="C50" i="13"/>
  <c r="D51" i="13" s="1"/>
  <c r="C42" i="13"/>
  <c r="C41" i="13"/>
  <c r="D41" i="13" s="1"/>
  <c r="C38" i="13"/>
  <c r="C74" i="13" s="1"/>
  <c r="D33" i="13"/>
  <c r="D32" i="13"/>
  <c r="C26" i="13"/>
  <c r="D36" i="13" s="1"/>
  <c r="B22" i="13"/>
  <c r="E6" i="13"/>
  <c r="D115" i="12"/>
  <c r="D111" i="12"/>
  <c r="D104" i="12"/>
  <c r="C100" i="12"/>
  <c r="C98" i="12"/>
  <c r="C99" i="12" s="1"/>
  <c r="C90" i="12"/>
  <c r="C79" i="12"/>
  <c r="C78" i="12"/>
  <c r="C77" i="12"/>
  <c r="D76" i="12"/>
  <c r="D77" i="12" s="1"/>
  <c r="C75" i="12"/>
  <c r="C74" i="12"/>
  <c r="D74" i="12" s="1"/>
  <c r="C73" i="12"/>
  <c r="D42" i="12"/>
  <c r="C42" i="12"/>
  <c r="C41" i="12"/>
  <c r="C38" i="12"/>
  <c r="D35" i="12"/>
  <c r="D34" i="12"/>
  <c r="D31" i="12"/>
  <c r="D30" i="12"/>
  <c r="C26" i="12"/>
  <c r="B12" i="16" s="1"/>
  <c r="G12" i="16" s="1"/>
  <c r="C25" i="12"/>
  <c r="B22" i="12"/>
  <c r="E6" i="12"/>
  <c r="D105" i="11"/>
  <c r="D116" i="11" s="1"/>
  <c r="C101" i="11"/>
  <c r="C99" i="11"/>
  <c r="C100" i="11" s="1"/>
  <c r="C91" i="11"/>
  <c r="C78" i="11"/>
  <c r="C77" i="11"/>
  <c r="C75" i="11"/>
  <c r="C73" i="11"/>
  <c r="C79" i="11" s="1"/>
  <c r="C43" i="11"/>
  <c r="C44" i="11" s="1"/>
  <c r="C45" i="11" s="1"/>
  <c r="C42" i="11"/>
  <c r="C41" i="11"/>
  <c r="C38" i="11"/>
  <c r="C74" i="11" s="1"/>
  <c r="C25" i="11"/>
  <c r="C26" i="11" s="1"/>
  <c r="B22" i="11"/>
  <c r="E6" i="11"/>
  <c r="D113" i="10"/>
  <c r="D112" i="10"/>
  <c r="D106" i="10"/>
  <c r="D117" i="10" s="1"/>
  <c r="C100" i="10"/>
  <c r="C92" i="10"/>
  <c r="C81" i="10"/>
  <c r="C80" i="10"/>
  <c r="C79" i="10"/>
  <c r="C77" i="10"/>
  <c r="C75" i="10"/>
  <c r="D51" i="10"/>
  <c r="C50" i="10"/>
  <c r="C44" i="10"/>
  <c r="D43" i="10"/>
  <c r="C43" i="10"/>
  <c r="C45" i="10" s="1"/>
  <c r="C46" i="10" s="1"/>
  <c r="C47" i="10" s="1"/>
  <c r="C40" i="10"/>
  <c r="C76" i="10" s="1"/>
  <c r="D76" i="10" s="1"/>
  <c r="D39" i="10"/>
  <c r="D37" i="10"/>
  <c r="D33" i="10"/>
  <c r="D32" i="10"/>
  <c r="C28" i="10"/>
  <c r="C26" i="10"/>
  <c r="C27" i="10" s="1"/>
  <c r="B23" i="10"/>
  <c r="E21" i="10"/>
  <c r="E6" i="10"/>
  <c r="D111" i="9"/>
  <c r="D104" i="9"/>
  <c r="D115" i="9" s="1"/>
  <c r="C100" i="9"/>
  <c r="C98" i="9"/>
  <c r="C99" i="9" s="1"/>
  <c r="C90" i="9"/>
  <c r="C78" i="9"/>
  <c r="C77" i="9"/>
  <c r="D76" i="9"/>
  <c r="D77" i="9" s="1"/>
  <c r="C75" i="9"/>
  <c r="D73" i="9"/>
  <c r="C73" i="9"/>
  <c r="C79" i="9" s="1"/>
  <c r="C48" i="9"/>
  <c r="C42" i="9"/>
  <c r="D41" i="9"/>
  <c r="C41" i="9"/>
  <c r="C43" i="9" s="1"/>
  <c r="C44" i="9" s="1"/>
  <c r="C45" i="9" s="1"/>
  <c r="C38" i="9"/>
  <c r="C74" i="9" s="1"/>
  <c r="D34" i="9"/>
  <c r="D33" i="9"/>
  <c r="D30" i="9"/>
  <c r="C26" i="9"/>
  <c r="C25" i="9"/>
  <c r="B22" i="9"/>
  <c r="E6" i="9"/>
  <c r="D114" i="8"/>
  <c r="D113" i="8"/>
  <c r="D111" i="8"/>
  <c r="D105" i="8"/>
  <c r="D116" i="8" s="1"/>
  <c r="C100" i="8"/>
  <c r="C99" i="8"/>
  <c r="C91" i="8"/>
  <c r="C101" i="8" s="1"/>
  <c r="C79" i="8"/>
  <c r="C78" i="8"/>
  <c r="C77" i="8"/>
  <c r="D76" i="8"/>
  <c r="D77" i="8" s="1"/>
  <c r="C75" i="8"/>
  <c r="C73" i="8"/>
  <c r="C44" i="8"/>
  <c r="C45" i="8" s="1"/>
  <c r="C42" i="8"/>
  <c r="D42" i="8" s="1"/>
  <c r="C41" i="8"/>
  <c r="C43" i="8" s="1"/>
  <c r="C38" i="8"/>
  <c r="C74" i="8" s="1"/>
  <c r="D74" i="8" s="1"/>
  <c r="D35" i="8"/>
  <c r="D34" i="8"/>
  <c r="D31" i="8"/>
  <c r="D30" i="8"/>
  <c r="C26" i="8"/>
  <c r="B8" i="16" s="1"/>
  <c r="C25" i="8"/>
  <c r="B22" i="8"/>
  <c r="E6" i="8"/>
  <c r="D115" i="7"/>
  <c r="D106" i="7"/>
  <c r="D117" i="7" s="1"/>
  <c r="C100" i="7"/>
  <c r="C101" i="7" s="1"/>
  <c r="C92" i="7"/>
  <c r="C80" i="7"/>
  <c r="C79" i="7"/>
  <c r="C77" i="7"/>
  <c r="C76" i="7"/>
  <c r="C75" i="7"/>
  <c r="C81" i="7" s="1"/>
  <c r="C50" i="7"/>
  <c r="C44" i="7"/>
  <c r="D43" i="7"/>
  <c r="C43" i="7"/>
  <c r="C45" i="7" s="1"/>
  <c r="C46" i="7" s="1"/>
  <c r="C47" i="7" s="1"/>
  <c r="C40" i="7"/>
  <c r="D36" i="7"/>
  <c r="D35" i="7"/>
  <c r="C28" i="7"/>
  <c r="C27" i="7"/>
  <c r="D51" i="7" s="1"/>
  <c r="C26" i="7"/>
  <c r="B7" i="16" s="1"/>
  <c r="B23" i="7"/>
  <c r="E6" i="7"/>
  <c r="D105" i="6"/>
  <c r="D116" i="6" s="1"/>
  <c r="C99" i="6"/>
  <c r="C100" i="6" s="1"/>
  <c r="C91" i="6"/>
  <c r="C101" i="6" s="1"/>
  <c r="C78" i="6"/>
  <c r="C77" i="6"/>
  <c r="C75" i="6"/>
  <c r="C73" i="6"/>
  <c r="C79" i="6" s="1"/>
  <c r="C50" i="6"/>
  <c r="D51" i="6" s="1"/>
  <c r="C43" i="6"/>
  <c r="C44" i="6" s="1"/>
  <c r="C45" i="6" s="1"/>
  <c r="C42" i="6"/>
  <c r="C41" i="6"/>
  <c r="C38" i="6"/>
  <c r="C74" i="6" s="1"/>
  <c r="C25" i="6"/>
  <c r="B22" i="6"/>
  <c r="E6" i="6"/>
  <c r="D105" i="5"/>
  <c r="D116" i="5" s="1"/>
  <c r="C101" i="5"/>
  <c r="C99" i="5"/>
  <c r="C100" i="5" s="1"/>
  <c r="C91" i="5"/>
  <c r="C78" i="5"/>
  <c r="C77" i="5"/>
  <c r="C75" i="5"/>
  <c r="C73" i="5"/>
  <c r="C79" i="5" s="1"/>
  <c r="C50" i="5"/>
  <c r="D51" i="5" s="1"/>
  <c r="C42" i="5"/>
  <c r="C41" i="5"/>
  <c r="C43" i="5" s="1"/>
  <c r="C44" i="5" s="1"/>
  <c r="C45" i="5" s="1"/>
  <c r="C38" i="5"/>
  <c r="C26" i="5"/>
  <c r="B22" i="5"/>
  <c r="E6" i="5"/>
  <c r="D112" i="4"/>
  <c r="D111" i="4"/>
  <c r="D105" i="4"/>
  <c r="D116" i="4" s="1"/>
  <c r="C99" i="4"/>
  <c r="C100" i="4" s="1"/>
  <c r="C91" i="4"/>
  <c r="D82" i="4"/>
  <c r="D83" i="4" s="1"/>
  <c r="C78" i="4"/>
  <c r="C77" i="4"/>
  <c r="C75" i="4"/>
  <c r="C73" i="4"/>
  <c r="D73" i="4" s="1"/>
  <c r="C50" i="4"/>
  <c r="D51" i="4" s="1"/>
  <c r="C42" i="4"/>
  <c r="C41" i="4"/>
  <c r="D41" i="4" s="1"/>
  <c r="C38" i="4"/>
  <c r="D37" i="4"/>
  <c r="D36" i="4"/>
  <c r="D33" i="4"/>
  <c r="D32" i="4"/>
  <c r="D31" i="4"/>
  <c r="C26" i="4"/>
  <c r="B22" i="4"/>
  <c r="E6" i="4"/>
  <c r="D111" i="3"/>
  <c r="D104" i="3"/>
  <c r="D115" i="3" s="1"/>
  <c r="C100" i="3"/>
  <c r="C98" i="3"/>
  <c r="C99" i="3" s="1"/>
  <c r="C90" i="3"/>
  <c r="C79" i="3"/>
  <c r="C78" i="3"/>
  <c r="C77" i="3"/>
  <c r="C75" i="3"/>
  <c r="C73" i="3"/>
  <c r="C50" i="3"/>
  <c r="D51" i="3" s="1"/>
  <c r="C48" i="3"/>
  <c r="D49" i="3" s="1"/>
  <c r="C42" i="3"/>
  <c r="D42" i="3" s="1"/>
  <c r="C41" i="3"/>
  <c r="C38" i="3"/>
  <c r="C74" i="3" s="1"/>
  <c r="D33" i="3"/>
  <c r="C26" i="3"/>
  <c r="D35" i="3" s="1"/>
  <c r="B22" i="3"/>
  <c r="E6" i="3"/>
  <c r="F25" i="1"/>
  <c r="E11" i="1"/>
  <c r="F10" i="1"/>
  <c r="C10" i="1"/>
  <c r="H27" i="14" l="1"/>
  <c r="D49" i="9"/>
  <c r="D68" i="9" s="1"/>
  <c r="C48" i="8"/>
  <c r="D49" i="8" s="1"/>
  <c r="G10" i="16"/>
  <c r="H10" i="16" s="1"/>
  <c r="D70" i="7"/>
  <c r="D45" i="7"/>
  <c r="D47" i="7" s="1"/>
  <c r="C43" i="4"/>
  <c r="C44" i="4" s="1"/>
  <c r="D113" i="5"/>
  <c r="D76" i="5"/>
  <c r="D77" i="5" s="1"/>
  <c r="D34" i="5"/>
  <c r="D30" i="5"/>
  <c r="D113" i="11"/>
  <c r="B11" i="16"/>
  <c r="G11" i="16" s="1"/>
  <c r="H11" i="16" s="1"/>
  <c r="D73" i="11"/>
  <c r="D37" i="11"/>
  <c r="D33" i="11"/>
  <c r="D114" i="11"/>
  <c r="D74" i="11"/>
  <c r="D32" i="11"/>
  <c r="D44" i="11"/>
  <c r="D36" i="11"/>
  <c r="D31" i="11"/>
  <c r="D76" i="11"/>
  <c r="D77" i="11" s="1"/>
  <c r="D34" i="3"/>
  <c r="C79" i="4"/>
  <c r="D36" i="5"/>
  <c r="D111" i="5"/>
  <c r="B6" i="16"/>
  <c r="G6" i="16" s="1"/>
  <c r="H6" i="16" s="1"/>
  <c r="C26" i="6"/>
  <c r="D44" i="8"/>
  <c r="C101" i="10"/>
  <c r="C102" i="10"/>
  <c r="D111" i="11"/>
  <c r="G37" i="14"/>
  <c r="D68" i="3"/>
  <c r="C74" i="4"/>
  <c r="D32" i="5"/>
  <c r="D37" i="5"/>
  <c r="D41" i="5"/>
  <c r="D43" i="5" s="1"/>
  <c r="D45" i="5" s="1"/>
  <c r="D112" i="5"/>
  <c r="D41" i="6"/>
  <c r="D49" i="6"/>
  <c r="D68" i="6" s="1"/>
  <c r="D114" i="7"/>
  <c r="D38" i="7"/>
  <c r="D34" i="7"/>
  <c r="D76" i="7"/>
  <c r="D46" i="7"/>
  <c r="D37" i="7"/>
  <c r="D33" i="7"/>
  <c r="D39" i="7"/>
  <c r="D44" i="7"/>
  <c r="D112" i="7"/>
  <c r="D34" i="11"/>
  <c r="D41" i="11"/>
  <c r="D112" i="11"/>
  <c r="C43" i="13"/>
  <c r="C44" i="13" s="1"/>
  <c r="C45" i="13" s="1"/>
  <c r="D35" i="5"/>
  <c r="D42" i="5"/>
  <c r="D74" i="5"/>
  <c r="D114" i="5"/>
  <c r="D112" i="3"/>
  <c r="D36" i="3"/>
  <c r="D32" i="3"/>
  <c r="C28" i="2"/>
  <c r="D73" i="3"/>
  <c r="D31" i="5"/>
  <c r="D30" i="11"/>
  <c r="G18" i="14"/>
  <c r="H13" i="14"/>
  <c r="H18" i="14" s="1"/>
  <c r="D30" i="3"/>
  <c r="C43" i="3"/>
  <c r="C44" i="3" s="1"/>
  <c r="D76" i="3"/>
  <c r="D77" i="3" s="1"/>
  <c r="D113" i="3"/>
  <c r="D31" i="3"/>
  <c r="D37" i="3"/>
  <c r="D41" i="3"/>
  <c r="D43" i="3" s="1"/>
  <c r="D78" i="3" s="1"/>
  <c r="D74" i="3"/>
  <c r="D110" i="3"/>
  <c r="D113" i="4"/>
  <c r="D115" i="4" s="1"/>
  <c r="D117" i="4" s="1"/>
  <c r="D76" i="4"/>
  <c r="D77" i="4" s="1"/>
  <c r="D34" i="4"/>
  <c r="D30" i="4"/>
  <c r="D35" i="4"/>
  <c r="D42" i="4"/>
  <c r="D43" i="4" s="1"/>
  <c r="D74" i="4"/>
  <c r="C101" i="4"/>
  <c r="D114" i="4"/>
  <c r="D33" i="5"/>
  <c r="C74" i="5"/>
  <c r="D44" i="5"/>
  <c r="D73" i="5"/>
  <c r="D32" i="7"/>
  <c r="D75" i="7"/>
  <c r="D78" i="7"/>
  <c r="D79" i="7" s="1"/>
  <c r="C102" i="7"/>
  <c r="D113" i="7"/>
  <c r="D113" i="9"/>
  <c r="D112" i="9"/>
  <c r="D36" i="9"/>
  <c r="D32" i="9"/>
  <c r="B9" i="16"/>
  <c r="G9" i="16" s="1"/>
  <c r="H9" i="16" s="1"/>
  <c r="D74" i="9"/>
  <c r="D44" i="9"/>
  <c r="D35" i="9"/>
  <c r="D31" i="9"/>
  <c r="D38" i="9" s="1"/>
  <c r="D37" i="9"/>
  <c r="D42" i="9"/>
  <c r="D43" i="9" s="1"/>
  <c r="D45" i="9" s="1"/>
  <c r="D78" i="9"/>
  <c r="D110" i="9"/>
  <c r="D35" i="11"/>
  <c r="D42" i="11"/>
  <c r="D49" i="11"/>
  <c r="D68" i="11" s="1"/>
  <c r="H5" i="16"/>
  <c r="H12" i="16"/>
  <c r="H13" i="16"/>
  <c r="C48" i="13"/>
  <c r="G18" i="16"/>
  <c r="H18" i="16" s="1"/>
  <c r="G20" i="16"/>
  <c r="H20" i="16" s="1"/>
  <c r="G22" i="16"/>
  <c r="H22" i="16" s="1"/>
  <c r="G24" i="16"/>
  <c r="H24" i="16" s="1"/>
  <c r="C52" i="10"/>
  <c r="D53" i="10" s="1"/>
  <c r="G26" i="16"/>
  <c r="H26" i="16" s="1"/>
  <c r="C50" i="12"/>
  <c r="D51" i="12" s="1"/>
  <c r="C48" i="4"/>
  <c r="C48" i="5"/>
  <c r="D32" i="8"/>
  <c r="D38" i="8" s="1"/>
  <c r="D36" i="8"/>
  <c r="C50" i="8"/>
  <c r="D51" i="8" s="1"/>
  <c r="D112" i="8"/>
  <c r="D115" i="8" s="1"/>
  <c r="D117" i="8" s="1"/>
  <c r="D35" i="10"/>
  <c r="D46" i="10"/>
  <c r="D75" i="10"/>
  <c r="D77" i="10"/>
  <c r="G9" i="14"/>
  <c r="H3" i="14"/>
  <c r="H9" i="14" s="1"/>
  <c r="G27" i="14"/>
  <c r="G4" i="16"/>
  <c r="H4" i="16" s="1"/>
  <c r="D33" i="8"/>
  <c r="D37" i="8"/>
  <c r="D41" i="8"/>
  <c r="D43" i="8" s="1"/>
  <c r="D73" i="8"/>
  <c r="D114" i="10"/>
  <c r="D116" i="10" s="1"/>
  <c r="D118" i="10" s="1"/>
  <c r="D38" i="10"/>
  <c r="D34" i="10"/>
  <c r="D40" i="10" s="1"/>
  <c r="D36" i="10"/>
  <c r="D44" i="10"/>
  <c r="D45" i="10" s="1"/>
  <c r="D47" i="10" s="1"/>
  <c r="D78" i="10"/>
  <c r="D79" i="10" s="1"/>
  <c r="D115" i="10"/>
  <c r="C43" i="12"/>
  <c r="C44" i="12" s="1"/>
  <c r="D74" i="13"/>
  <c r="D44" i="13"/>
  <c r="D42" i="13"/>
  <c r="D43" i="13" s="1"/>
  <c r="D35" i="13"/>
  <c r="D31" i="13"/>
  <c r="D111" i="13"/>
  <c r="D76" i="13"/>
  <c r="D77" i="13" s="1"/>
  <c r="D34" i="13"/>
  <c r="D30" i="13"/>
  <c r="D37" i="13"/>
  <c r="D73" i="13"/>
  <c r="D112" i="13"/>
  <c r="D114" i="13" s="1"/>
  <c r="D116" i="13" s="1"/>
  <c r="H8" i="16"/>
  <c r="G17" i="16"/>
  <c r="H17" i="16" s="1"/>
  <c r="G19" i="16"/>
  <c r="H19" i="16" s="1"/>
  <c r="G21" i="16"/>
  <c r="H21" i="16" s="1"/>
  <c r="G23" i="16"/>
  <c r="H23" i="16" s="1"/>
  <c r="G25" i="16"/>
  <c r="H25" i="16" s="1"/>
  <c r="G27" i="16"/>
  <c r="H27" i="16" s="1"/>
  <c r="D32" i="12"/>
  <c r="D38" i="12" s="1"/>
  <c r="D36" i="12"/>
  <c r="D112" i="12"/>
  <c r="D33" i="12"/>
  <c r="D37" i="12"/>
  <c r="D41" i="12"/>
  <c r="D43" i="12" s="1"/>
  <c r="D73" i="12"/>
  <c r="D75" i="12"/>
  <c r="D110" i="12"/>
  <c r="D113" i="12"/>
  <c r="H31" i="14"/>
  <c r="H37" i="14" s="1"/>
  <c r="D114" i="9" l="1"/>
  <c r="D116" i="9" s="1"/>
  <c r="D116" i="7"/>
  <c r="D118" i="7" s="1"/>
  <c r="D115" i="5"/>
  <c r="D117" i="5" s="1"/>
  <c r="D82" i="5"/>
  <c r="D83" i="5" s="1"/>
  <c r="D70" i="9"/>
  <c r="D68" i="12"/>
  <c r="D45" i="13"/>
  <c r="D75" i="13"/>
  <c r="D78" i="13"/>
  <c r="D79" i="13" s="1"/>
  <c r="D79" i="4"/>
  <c r="D75" i="4"/>
  <c r="D78" i="4"/>
  <c r="D49" i="4"/>
  <c r="D68" i="4" s="1"/>
  <c r="D49" i="13"/>
  <c r="D68" i="13" s="1"/>
  <c r="D75" i="9"/>
  <c r="D79" i="9" s="1"/>
  <c r="D84" i="9" s="1"/>
  <c r="D114" i="3"/>
  <c r="D116" i="3" s="1"/>
  <c r="D38" i="3"/>
  <c r="D43" i="11"/>
  <c r="D77" i="7"/>
  <c r="D81" i="7" s="1"/>
  <c r="D115" i="11"/>
  <c r="D117" i="11" s="1"/>
  <c r="D113" i="6"/>
  <c r="D73" i="6"/>
  <c r="D37" i="6"/>
  <c r="D33" i="6"/>
  <c r="D44" i="6"/>
  <c r="D36" i="6"/>
  <c r="D31" i="6"/>
  <c r="D34" i="6"/>
  <c r="D114" i="6"/>
  <c r="D74" i="6"/>
  <c r="D42" i="6"/>
  <c r="D43" i="6" s="1"/>
  <c r="D112" i="6"/>
  <c r="D76" i="6"/>
  <c r="D77" i="6" s="1"/>
  <c r="D35" i="6"/>
  <c r="D30" i="6"/>
  <c r="D38" i="6" s="1"/>
  <c r="D111" i="6"/>
  <c r="D32" i="6"/>
  <c r="D80" i="10"/>
  <c r="D81" i="10" s="1"/>
  <c r="D78" i="5"/>
  <c r="D49" i="5"/>
  <c r="D68" i="5" s="1"/>
  <c r="D79" i="5"/>
  <c r="C45" i="4"/>
  <c r="D44" i="4"/>
  <c r="D45" i="4" s="1"/>
  <c r="D38" i="13"/>
  <c r="D45" i="8"/>
  <c r="D78" i="8"/>
  <c r="D38" i="4"/>
  <c r="C45" i="3"/>
  <c r="D44" i="3"/>
  <c r="D45" i="3" s="1"/>
  <c r="D80" i="7"/>
  <c r="D68" i="8"/>
  <c r="D70" i="8" s="1"/>
  <c r="D78" i="12"/>
  <c r="D79" i="12" s="1"/>
  <c r="D114" i="12"/>
  <c r="D116" i="12" s="1"/>
  <c r="C45" i="12"/>
  <c r="D44" i="12"/>
  <c r="D45" i="12" s="1"/>
  <c r="D75" i="8"/>
  <c r="D79" i="8" s="1"/>
  <c r="D70" i="10"/>
  <c r="D72" i="10" s="1"/>
  <c r="D40" i="7"/>
  <c r="D72" i="7" s="1"/>
  <c r="D82" i="11"/>
  <c r="D83" i="11" s="1"/>
  <c r="D82" i="8"/>
  <c r="D83" i="8" s="1"/>
  <c r="D82" i="6"/>
  <c r="D83" i="6" s="1"/>
  <c r="D38" i="11"/>
  <c r="D75" i="3"/>
  <c r="D79" i="3" s="1"/>
  <c r="D75" i="5"/>
  <c r="D38" i="5"/>
  <c r="D115" i="6" l="1"/>
  <c r="D117" i="6" s="1"/>
  <c r="D70" i="12"/>
  <c r="D86" i="10"/>
  <c r="D90" i="10" s="1"/>
  <c r="D86" i="7"/>
  <c r="D90" i="7" s="1"/>
  <c r="D91" i="7" s="1"/>
  <c r="D45" i="6"/>
  <c r="D70" i="6" s="1"/>
  <c r="D75" i="6"/>
  <c r="D79" i="6" s="1"/>
  <c r="D78" i="6"/>
  <c r="D88" i="9"/>
  <c r="D84" i="12"/>
  <c r="D70" i="4"/>
  <c r="D85" i="4" s="1"/>
  <c r="D45" i="11"/>
  <c r="D75" i="11"/>
  <c r="D79" i="11" s="1"/>
  <c r="D78" i="11"/>
  <c r="F28" i="2"/>
  <c r="D70" i="11"/>
  <c r="D70" i="3"/>
  <c r="D70" i="5"/>
  <c r="D85" i="5" s="1"/>
  <c r="D85" i="8"/>
  <c r="D70" i="13"/>
  <c r="D84" i="13" s="1"/>
  <c r="D85" i="11" l="1"/>
  <c r="D89" i="11" s="1"/>
  <c r="D90" i="11" s="1"/>
  <c r="E28" i="2"/>
  <c r="D85" i="6"/>
  <c r="D88" i="13"/>
  <c r="D89" i="13" s="1"/>
  <c r="D89" i="5"/>
  <c r="D90" i="5" s="1"/>
  <c r="D88" i="12"/>
  <c r="D89" i="12" s="1"/>
  <c r="D89" i="4"/>
  <c r="D90" i="4" s="1"/>
  <c r="D91" i="10"/>
  <c r="D92" i="10" s="1"/>
  <c r="D89" i="9"/>
  <c r="D90" i="9" s="1"/>
  <c r="D28" i="2"/>
  <c r="D89" i="8"/>
  <c r="D90" i="8" s="1"/>
  <c r="D92" i="7"/>
  <c r="D84" i="3"/>
  <c r="D94" i="10" l="1"/>
  <c r="D101" i="10" s="1"/>
  <c r="D91" i="8"/>
  <c r="D91" i="4"/>
  <c r="D90" i="12"/>
  <c r="D91" i="5"/>
  <c r="D89" i="6"/>
  <c r="D94" i="7"/>
  <c r="D101" i="7" s="1"/>
  <c r="D92" i="9"/>
  <c r="D99" i="9" s="1"/>
  <c r="D91" i="11"/>
  <c r="D88" i="3"/>
  <c r="D90" i="13"/>
  <c r="D93" i="8" l="1"/>
  <c r="D100" i="8" s="1"/>
  <c r="D98" i="10"/>
  <c r="D99" i="10"/>
  <c r="D97" i="10"/>
  <c r="D92" i="12"/>
  <c r="D99" i="12" s="1"/>
  <c r="D93" i="11"/>
  <c r="D100" i="11" s="1"/>
  <c r="D96" i="9"/>
  <c r="D95" i="9"/>
  <c r="D97" i="9"/>
  <c r="D93" i="5"/>
  <c r="D100" i="5" s="1"/>
  <c r="D89" i="3"/>
  <c r="D90" i="3" s="1"/>
  <c r="D92" i="13"/>
  <c r="D99" i="13" s="1"/>
  <c r="D98" i="7"/>
  <c r="D97" i="7"/>
  <c r="D99" i="7"/>
  <c r="D90" i="6"/>
  <c r="D91" i="6" s="1"/>
  <c r="D93" i="4"/>
  <c r="D100" i="4" s="1"/>
  <c r="D93" i="6" l="1"/>
  <c r="D100" i="6" s="1"/>
  <c r="D92" i="3"/>
  <c r="D99" i="3" s="1"/>
  <c r="D97" i="5"/>
  <c r="D96" i="5"/>
  <c r="D98" i="5"/>
  <c r="D97" i="11"/>
  <c r="D96" i="11"/>
  <c r="D98" i="11"/>
  <c r="D96" i="8"/>
  <c r="D97" i="8"/>
  <c r="D98" i="8"/>
  <c r="D100" i="10"/>
  <c r="D102" i="10" s="1"/>
  <c r="D105" i="10" s="1"/>
  <c r="D107" i="10" s="1"/>
  <c r="D95" i="13"/>
  <c r="D97" i="13"/>
  <c r="D96" i="13"/>
  <c r="D97" i="4"/>
  <c r="D98" i="4"/>
  <c r="D96" i="4"/>
  <c r="D100" i="7"/>
  <c r="D102" i="7" s="1"/>
  <c r="D105" i="7" s="1"/>
  <c r="D107" i="7" s="1"/>
  <c r="D98" i="9"/>
  <c r="D100" i="9" s="1"/>
  <c r="D103" i="9" s="1"/>
  <c r="D105" i="9" s="1"/>
  <c r="D97" i="12"/>
  <c r="D96" i="12"/>
  <c r="D95" i="12"/>
  <c r="D99" i="4" l="1"/>
  <c r="D101" i="4" s="1"/>
  <c r="D104" i="4" s="1"/>
  <c r="D106" i="4" s="1"/>
  <c r="D108" i="4" s="1"/>
  <c r="D99" i="8"/>
  <c r="D101" i="8" s="1"/>
  <c r="D104" i="8" s="1"/>
  <c r="D106" i="8" s="1"/>
  <c r="D107" i="9"/>
  <c r="D106" i="9"/>
  <c r="D109" i="10"/>
  <c r="D108" i="10"/>
  <c r="D99" i="5"/>
  <c r="D101" i="5" s="1"/>
  <c r="D104" i="5" s="1"/>
  <c r="D106" i="5" s="1"/>
  <c r="D97" i="6"/>
  <c r="D96" i="6"/>
  <c r="D98" i="6"/>
  <c r="D96" i="3"/>
  <c r="D95" i="3"/>
  <c r="D97" i="3"/>
  <c r="D98" i="13"/>
  <c r="D100" i="13" s="1"/>
  <c r="D103" i="13" s="1"/>
  <c r="D105" i="13" s="1"/>
  <c r="D98" i="12"/>
  <c r="D100" i="12" s="1"/>
  <c r="D103" i="12" s="1"/>
  <c r="D105" i="12" s="1"/>
  <c r="D109" i="7"/>
  <c r="D108" i="7"/>
  <c r="D99" i="11"/>
  <c r="D101" i="11" s="1"/>
  <c r="D104" i="11" s="1"/>
  <c r="D106" i="11" s="1"/>
  <c r="D107" i="4" l="1"/>
  <c r="D99" i="6"/>
  <c r="D101" i="6" s="1"/>
  <c r="D104" i="6" s="1"/>
  <c r="D106" i="6" s="1"/>
  <c r="D108" i="6" s="1"/>
  <c r="D106" i="13"/>
  <c r="D107" i="13"/>
  <c r="D108" i="5"/>
  <c r="D107" i="5"/>
  <c r="D107" i="12"/>
  <c r="D106" i="12"/>
  <c r="D108" i="11"/>
  <c r="D107" i="11"/>
  <c r="D98" i="3"/>
  <c r="D100" i="3" s="1"/>
  <c r="D107" i="8"/>
  <c r="D108" i="8"/>
  <c r="D107" i="6" l="1"/>
  <c r="G28" i="2"/>
  <c r="C29" i="2" s="1"/>
  <c r="C30" i="2" s="1"/>
  <c r="D103" i="3"/>
  <c r="D105" i="3" s="1"/>
  <c r="D107" i="3" l="1"/>
  <c r="D106" i="3"/>
  <c r="C32" i="2"/>
  <c r="C31" i="2"/>
  <c r="C33" i="2"/>
  <c r="C34" i="2" l="1"/>
</calcChain>
</file>

<file path=xl/sharedStrings.xml><?xml version="1.0" encoding="utf-8"?>
<sst xmlns="http://schemas.openxmlformats.org/spreadsheetml/2006/main" count="1861" uniqueCount="315">
  <si>
    <t>Equipamentos</t>
  </si>
  <si>
    <t>Descrição</t>
  </si>
  <si>
    <t>Preço Unitário</t>
  </si>
  <si>
    <t>Qtde necessária por posto</t>
  </si>
  <si>
    <t>Depreciação</t>
  </si>
  <si>
    <t>Valor por posto</t>
  </si>
  <si>
    <t>Revólver calibre 38</t>
  </si>
  <si>
    <t>Munição calibre 38</t>
  </si>
  <si>
    <t xml:space="preserve">Coldre de couro axilar </t>
  </si>
  <si>
    <t>Baleiro</t>
  </si>
  <si>
    <t>Livro de ocorrências</t>
  </si>
  <si>
    <t>Lanterna recarregável</t>
  </si>
  <si>
    <t>Placa balística</t>
  </si>
  <si>
    <t>TOTAL DO EQUIPAMENTO</t>
  </si>
  <si>
    <t>TOTAL DA DEPRECIAÇÃO</t>
  </si>
  <si>
    <t>Uniformes</t>
  </si>
  <si>
    <t>Preço unitário</t>
  </si>
  <si>
    <t>Quantidade por efetivo</t>
  </si>
  <si>
    <t>Terno com emblema</t>
  </si>
  <si>
    <t>Gravata ou lenço p/ pescoço</t>
  </si>
  <si>
    <t xml:space="preserve">Camisa social de manga comprida </t>
  </si>
  <si>
    <t>Cinto de couro</t>
  </si>
  <si>
    <t>Par de sapatos</t>
  </si>
  <si>
    <t>Par de Meias/Meia Calça</t>
  </si>
  <si>
    <t>Pulôver</t>
  </si>
  <si>
    <t>Capa de chuva</t>
  </si>
  <si>
    <t>Crachá</t>
  </si>
  <si>
    <t>Capa de colete para placa balística</t>
  </si>
  <si>
    <t>TOTAL (por vigilante/mês)</t>
  </si>
  <si>
    <t>PROPOSTA COMERCIAL - PLANILHA DE CUSTOS ESTIMADOS E FORMAÇÃO DE PREÇOS</t>
  </si>
  <si>
    <r>
      <rPr>
        <sz val="11"/>
        <rFont val="Calibri"/>
        <family val="2"/>
        <charset val="1"/>
      </rPr>
      <t xml:space="preserve">Apresenta esta licitante, </t>
    </r>
    <r>
      <rPr>
        <b/>
        <sz val="11"/>
        <rFont val="Calibri"/>
        <family val="2"/>
        <charset val="1"/>
      </rPr>
      <t>por intermédio de seu representante legal</t>
    </r>
    <r>
      <rPr>
        <sz val="11"/>
        <rFont val="Calibri"/>
        <family val="2"/>
        <charset val="1"/>
      </rPr>
      <t xml:space="preserve">, proposta comercial para o </t>
    </r>
    <r>
      <rPr>
        <b/>
        <sz val="11"/>
        <rFont val="Calibri"/>
        <family val="2"/>
        <charset val="1"/>
      </rPr>
      <t>lote</t>
    </r>
    <r>
      <rPr>
        <sz val="11"/>
        <rFont val="Calibri"/>
        <family val="2"/>
        <charset val="1"/>
      </rPr>
      <t xml:space="preserve"> </t>
    </r>
    <r>
      <rPr>
        <b/>
        <sz val="11"/>
        <rFont val="Calibri"/>
        <family val="2"/>
        <charset val="1"/>
      </rPr>
      <t>único</t>
    </r>
    <r>
      <rPr>
        <sz val="11"/>
        <rFont val="Calibri"/>
        <family val="2"/>
        <charset val="1"/>
      </rPr>
      <t xml:space="preserve"> abaixo:</t>
    </r>
  </si>
  <si>
    <t>DADOS DA EMPRESA</t>
  </si>
  <si>
    <t>Razão social:</t>
  </si>
  <si>
    <t>Nome fantasia:</t>
  </si>
  <si>
    <t>CNPJ:</t>
  </si>
  <si>
    <t>Inscrição estadual:</t>
  </si>
  <si>
    <t>Inscrição municipal:</t>
  </si>
  <si>
    <t>Endereço:</t>
  </si>
  <si>
    <t>CEP:</t>
  </si>
  <si>
    <t>Telefone:</t>
  </si>
  <si>
    <t>E-mail:</t>
  </si>
  <si>
    <t>Contato:</t>
  </si>
  <si>
    <t>DADOS BANCÁRIOS</t>
  </si>
  <si>
    <t>Banco:</t>
  </si>
  <si>
    <t>Agência:</t>
  </si>
  <si>
    <t>Conta corrente:</t>
  </si>
  <si>
    <t>DISCRIMINAÇÃO DOS SERVIÇOS (dados referentes à contratação)</t>
  </si>
  <si>
    <t>A. Data de apresentação da proposta</t>
  </si>
  <si>
    <t>B. Município/DF (local de execução dos serviços)</t>
  </si>
  <si>
    <t>Belo Horizonte/MG</t>
  </si>
  <si>
    <t>C. Ano do Acordo, Convenção Coletiva ou Sentença Normativa em Dissídio Coletivo</t>
  </si>
  <si>
    <t>D. Número de meses de execução contratual</t>
  </si>
  <si>
    <t>IDENTIFICAÇÃO DO SERVIÇO E CUSTOS TOTAIS</t>
  </si>
  <si>
    <t>Tipo de Serviço</t>
  </si>
  <si>
    <t>Módulo 1 -
 Remuneração</t>
  </si>
  <si>
    <t>Módulo 2 -
 Encargos e Benefícios</t>
  </si>
  <si>
    <t>Módulo 3 -
 Provisão para rescisão</t>
  </si>
  <si>
    <t>Módulo 4 -
 Insumos</t>
  </si>
  <si>
    <t>Módulo 5 -
 Custos indiretos, Lucros e Tributos</t>
  </si>
  <si>
    <t>Prestação de serviço contínuo de suporte técnico operacional (valores mensais)</t>
  </si>
  <si>
    <t>Subtotal (soma dos grupos 1 a 5)</t>
  </si>
  <si>
    <t>SUBTOTAL 24 MESES (soma dos grupos 1 a 5, multiplicado pelo número de meses do contrato)</t>
  </si>
  <si>
    <t>Valor máximo a ser pago de horas de serviço extraordinário, durante a vigência do contrato, limitado ao máximo de 2% do valor total da soma dos grupos 1, 2, 3, 4 e 5 multiplicado pelo número de meses do contrato. (Valor máximo a ser pago apenas em caso de ocorrência)</t>
  </si>
  <si>
    <t>Valor máximo a ser pago de horas de serviço noturno, durante a vigência do contrato, limitado ao máximo de 1% do valor total da soma dos grupos 1, 2, 3, 4 e 5 multiplicado pelo número de meses do contrato. (Valor máximo a ser pago apenas em caso de ocorrência)</t>
  </si>
  <si>
    <t>Valor máximo a ser pago com treinamentos, durante a vigência do contrato, limitado ao máximo de 1% do valor total da soma dos grupos 1, 2, 3, 4 e 5 multiplicado pelo número de meses do contrato. (Valor máximo a ser pago apenas em caso de ocorrência)</t>
  </si>
  <si>
    <t>VALOR GLOBAL TOTAL - 24 MESES</t>
  </si>
  <si>
    <t>OBSERVAÇÕES</t>
  </si>
  <si>
    <t>O serviço ofertado obedece a todas as condições estabelecidas no termo de referência, responsabilizando-se a licitante, com a entrega de sua proposta, pela veracidade desta informação.</t>
  </si>
  <si>
    <t>Nos valores ofertados pela licitante em sua proposta comercial já foram incluídos todos os encargos e custos diretos e indiretos necessários à completa e perfeita execução do serviço.</t>
  </si>
  <si>
    <t>Nos cálculos efetuados pela licitante foram consideradas, sempre, apenas as duas primeiras casas decimais, desprezando-se as casas decimais a partir da terceira, sem arredondamento.</t>
  </si>
  <si>
    <t>PRAZO DE VALIDADE DA PROPOSTA COMERCIAL - MÍNIMO 60 DIAS.</t>
  </si>
  <si>
    <t xml:space="preserve">Local:        </t>
  </si>
  <si>
    <t xml:space="preserve">Data:    </t>
  </si>
  <si>
    <t>Assinatura:</t>
  </si>
  <si>
    <t xml:space="preserve">    Representante legal da empresa/Responsável pela cotação</t>
  </si>
  <si>
    <t>PLANILHA DE CUSTOS ESTIMADOS E FORMAÇÃO DE PREÇOS</t>
  </si>
  <si>
    <t>Processo n.º</t>
  </si>
  <si>
    <t>Licitação n.º</t>
  </si>
  <si>
    <t>Data de apresentação da proposta</t>
  </si>
  <si>
    <t>Município/DF (local de execução dos serviços)</t>
  </si>
  <si>
    <t>Sindicato adotado</t>
  </si>
  <si>
    <t>Ano do Acordo, Convenção Coletiva ou Sentença Normativa em Dissídio Coletivo</t>
  </si>
  <si>
    <t>Nº de registro do Acordo no MTE</t>
  </si>
  <si>
    <t>Número de meses de execução contratual</t>
  </si>
  <si>
    <t>IDENTIFICAÇÃO DO CARGO</t>
  </si>
  <si>
    <t>Profissional</t>
  </si>
  <si>
    <t>Unidade de Medida</t>
  </si>
  <si>
    <t>Quantidade total a contratar</t>
  </si>
  <si>
    <t>Desenhista</t>
  </si>
  <si>
    <t>Posto dia (6h)</t>
  </si>
  <si>
    <t>MÃO DE OBRA VINCULADA À EXECUÇÃO CONTRATUAL</t>
  </si>
  <si>
    <t>Dados complementares para composição dos custos referentes à mão de obra</t>
  </si>
  <si>
    <t>Classificação Brasileira de Ocupações (CBO)</t>
  </si>
  <si>
    <t xml:space="preserve">3185-05 </t>
  </si>
  <si>
    <t>Salário previsto pela CMBH</t>
  </si>
  <si>
    <t>VALORES VIGENTES</t>
  </si>
  <si>
    <t>NATUREZA DO VALOR
(FIXADO PELA CMBH OU VARIÁVEL PELA LICITANTE)</t>
  </si>
  <si>
    <t>De 1º.01.2022 a 31.12.2022  (Proposta)</t>
  </si>
  <si>
    <t>GRUPO 1 - COMPOSIÇÃO DA REMUNERAÇÃO</t>
  </si>
  <si>
    <t>1.A. Salário base</t>
  </si>
  <si>
    <t>FIXO</t>
  </si>
  <si>
    <t>TOTAL DO GRUPO 1</t>
  </si>
  <si>
    <t>SOMA AUTOMÁTICA</t>
  </si>
  <si>
    <t>GRUPO 2 - ENCARGOS E BENEFÍCIOS ANUAIS, MENSAIS E DIÁRIOS</t>
  </si>
  <si>
    <t>SUBGRUPO 2.1 - Encargos Previdenciários, Fundo de Garantia por Tempo de Serviço (FGTS) e Outras Contribuições</t>
  </si>
  <si>
    <t>2.1.A. INSS</t>
  </si>
  <si>
    <t>2.1.B. Salário Educação</t>
  </si>
  <si>
    <t>2.1.C. 08 Riscos Ambientais do Trabalho – RAT x FAP</t>
  </si>
  <si>
    <t>VARIÁVEL</t>
  </si>
  <si>
    <t>&gt; Informar alíquota do Rat ajustado conforme GFIP (1%, 2% ou 3%)</t>
  </si>
  <si>
    <t>2.1.D. SESI/SESC</t>
  </si>
  <si>
    <t>2.1.E. SENAI/SENAC</t>
  </si>
  <si>
    <t>2.1.F. SEBRAE</t>
  </si>
  <si>
    <t>2.1.G. INCRA</t>
  </si>
  <si>
    <t>2.1.H. FGTS</t>
  </si>
  <si>
    <t xml:space="preserve">Total - SUBGRUPO 2.1 </t>
  </si>
  <si>
    <t>SUBGRUPO 2.2 - 13º Salário e Adicional de Férias</t>
  </si>
  <si>
    <t>2.2.A. 13º Salário</t>
  </si>
  <si>
    <t>2.2.B. Adicional de Férias (1/3 constitucional)</t>
  </si>
  <si>
    <t>Subtotal</t>
  </si>
  <si>
    <t>2.2.C. Incidência dos encargos do submódulo 2.2</t>
  </si>
  <si>
    <t>Total - SUBGRUPO 2.2</t>
  </si>
  <si>
    <t>SUBGRUPO 2.3 - Benefícios Mensais e Diários</t>
  </si>
  <si>
    <t>2.3.A. Vale-transporte</t>
  </si>
  <si>
    <t>&gt; Valor a ser preenchido na aba própria - referência automática</t>
  </si>
  <si>
    <t>2.3.A.1. Dedução - participação trabalhador no custeio</t>
  </si>
  <si>
    <t>2.3.B. Auxílio alimentação</t>
  </si>
  <si>
    <t>2.3.B.1. Dedução - participação trabalhador no custeio</t>
  </si>
  <si>
    <t>2.3.C. Outro previsto na CCT (especificar se houver)</t>
  </si>
  <si>
    <t>2.3.C.1. Dedução - participação trabalhador no custeio (se houver)</t>
  </si>
  <si>
    <t>2.3.D. Outro previsto na CCT (especificar se houver)</t>
  </si>
  <si>
    <t>2.3.D.1. Dedução - participação trabalhador no custeio (se houver)</t>
  </si>
  <si>
    <t>2.3.E. Outro previsto na CCT (especificar se houver)</t>
  </si>
  <si>
    <t>2.3.E.1. Dedução - participação trabalhador no custeio(se houver)</t>
  </si>
  <si>
    <t>2.3.F. Outro previsto na CCT (especificar se houver)</t>
  </si>
  <si>
    <t>2.3.F.1. Dedução - participação trabalhador no custeio(se houver)</t>
  </si>
  <si>
    <t>2.3.G. Outro previsto na CCT (especificar se houver)</t>
  </si>
  <si>
    <t>2.3.G.1. Dedução - participação trabalhador no custeio(se houver)</t>
  </si>
  <si>
    <t>2.3.H. Outro previsto na CCT (especificar se houver)</t>
  </si>
  <si>
    <t>2.3.H.1. Dedução - participação trabalhador no custeio(se houver)</t>
  </si>
  <si>
    <t>2.3.I. Outro previsto na CCT (especificar se houver)</t>
  </si>
  <si>
    <t>2.3.I.1. Dedução - participação trabalhador no custeio(se houver)</t>
  </si>
  <si>
    <t>2.3.J. Outro previsto na CCT (especificar se houver)</t>
  </si>
  <si>
    <t>2.3.J.1. Dedução - participação trabalhador no custeio(se houver)</t>
  </si>
  <si>
    <t>Total - SUBGRUPO 2.3</t>
  </si>
  <si>
    <t>TOTAL DO GRUPO 2</t>
  </si>
  <si>
    <t>GRUPO 3 - PROVISÃO PARA RESCISÃO</t>
  </si>
  <si>
    <t>3.A. Aviso Prévio Trabalhado (demissão de 100% da mão de obra ao final do contrato)</t>
  </si>
  <si>
    <t>3.B. Incidência dos encargos do submódulo 2.2 sobre o aviso prévio trabalhado</t>
  </si>
  <si>
    <t>3.C. Multa 40% do FGTS sobre aviso prévio trabalhado</t>
  </si>
  <si>
    <t>3.D. Aviso Prévio Indenizado (considerar taxa de rotatividade de 156%)</t>
  </si>
  <si>
    <t>3.E. Incidência do FGTS sobre o aviso prévio indenizado</t>
  </si>
  <si>
    <t>3.F. Multa 40% do FGTS sobre aviso prévio indenizado</t>
  </si>
  <si>
    <t>TOTAL DO GRUPO 3</t>
  </si>
  <si>
    <t>GRUPO 4 - INSUMOS DIVERSOS</t>
  </si>
  <si>
    <t>TOTAL DO GRUPO 4</t>
  </si>
  <si>
    <t>&gt; Não haverá fornecimento de uniformes e equipamentos</t>
  </si>
  <si>
    <t>VALOR TOTAL DOS GRUPOS 1+2+3+4</t>
  </si>
  <si>
    <t>GRUPO 5 - CUSTOS INDIRETOS, LUCRO E TRIBUTOS</t>
  </si>
  <si>
    <t>SUBGRUPO 5.1 - Custos indiretos + lucro</t>
  </si>
  <si>
    <t>5.1.A. Custos indiretos</t>
  </si>
  <si>
    <t>&gt; Informar percentual incidente sobre os grupos 1 a 5</t>
  </si>
  <si>
    <t>5.1.B. Lucro</t>
  </si>
  <si>
    <t>Total - SUBGRUPO 5.1</t>
  </si>
  <si>
    <t>VALOR TOTAL GRUPOS 1+2+3+4+SUBGRUPO 5.1</t>
  </si>
  <si>
    <t>SUBGRUPO 5.2 - Tributos</t>
  </si>
  <si>
    <t>5.2.A. PIS</t>
  </si>
  <si>
    <t>&gt; Informar percentual de acordo com regime de tributação</t>
  </si>
  <si>
    <t>5.2.B. COFINS</t>
  </si>
  <si>
    <t>5.2.C ISSQN ou ISS</t>
  </si>
  <si>
    <t>Total - SUBGRUPO 5.2</t>
  </si>
  <si>
    <t>TOTAL DO GRUPO 5</t>
  </si>
  <si>
    <t>QUADRO-RESUMO DO VALOR MENSAL E ANUAL DOS SERVIÇOS</t>
  </si>
  <si>
    <t>Valor total por empregado (Grupos 1 a 5)</t>
  </si>
  <si>
    <t>Quantidade de empregados</t>
  </si>
  <si>
    <t>VALOR TOTAL MENSAL DO SERVIÇO</t>
  </si>
  <si>
    <t>VALOR TOTAL ANUAL DO SERVIÇO</t>
  </si>
  <si>
    <t>VALOR TOTAL 24 MESES DO SERVIÇO</t>
  </si>
  <si>
    <t>PROVISÃO MENSAL NA CONTA VINCULADA</t>
  </si>
  <si>
    <t xml:space="preserve">13º salário </t>
  </si>
  <si>
    <t xml:space="preserve">Férias </t>
  </si>
  <si>
    <t xml:space="preserve">Incidência sobre 13º salário e férias </t>
  </si>
  <si>
    <t>&gt; Valor preenchido automaticamente conforme alíquota do Rat ajustado informado em C34</t>
  </si>
  <si>
    <t>Rescisão</t>
  </si>
  <si>
    <t>Valor mensal por trabalhador</t>
  </si>
  <si>
    <t>Quantidade de trabalhadores</t>
  </si>
  <si>
    <t>VALOR MENSAL A DEPOSITAR NA CONTA VINCULADA</t>
  </si>
  <si>
    <t>RAT ajustado</t>
  </si>
  <si>
    <t>Fotógrafo</t>
  </si>
  <si>
    <t>Posto dia (5h)</t>
  </si>
  <si>
    <t>2618-05</t>
  </si>
  <si>
    <t>&gt; Informar alíquota do Rat ajustado conforme GFIP</t>
  </si>
  <si>
    <t>4.A. Fornecimento de equipamentos</t>
  </si>
  <si>
    <t>5.2.C. ISSQN ou ISS</t>
  </si>
  <si>
    <t>QUADRO-RESUMO DO VALOR MENSAL DOS SERVIÇOS</t>
  </si>
  <si>
    <t>Rat ajustado</t>
  </si>
  <si>
    <t>Garçom</t>
  </si>
  <si>
    <t>Posto dia (8h)</t>
  </si>
  <si>
    <t xml:space="preserve">5134-05 </t>
  </si>
  <si>
    <t>4.A. Uniformes</t>
  </si>
  <si>
    <t>Motorista</t>
  </si>
  <si>
    <t>Posto dia (8,8h)</t>
  </si>
  <si>
    <t>7823-05</t>
  </si>
  <si>
    <t>Fisioterapeuta</t>
  </si>
  <si>
    <t>2236-05</t>
  </si>
  <si>
    <t>Base de cálculo do adicional de insalubridade</t>
  </si>
  <si>
    <t>1.B. Adicional de Insalubridade</t>
  </si>
  <si>
    <t>&gt; Apenas estimativo, só haverá pagamento se for comprovada insalubridade</t>
  </si>
  <si>
    <t>Mestre de Cerimônias</t>
  </si>
  <si>
    <t>3763-30</t>
  </si>
  <si>
    <t>Operador de som</t>
  </si>
  <si>
    <t xml:space="preserve">3741-20 </t>
  </si>
  <si>
    <t>Técnico em Eletrônica</t>
  </si>
  <si>
    <t>3132-05</t>
  </si>
  <si>
    <t>Base de cálculo do adicional de periculosidade</t>
  </si>
  <si>
    <t>&gt; Apenas estimativo, só haverá pagamento se for comprovada periculosidade</t>
  </si>
  <si>
    <t>Tradutor de Libras</t>
  </si>
  <si>
    <t>2614-25</t>
  </si>
  <si>
    <t>Editor de áudio e vídeo</t>
  </si>
  <si>
    <t>3744-05</t>
  </si>
  <si>
    <t>Técnico de sistemas audiovisuais</t>
  </si>
  <si>
    <t xml:space="preserve">3731-30  </t>
  </si>
  <si>
    <t xml:space="preserve">UNIFORME MASCULINO - GARÇOM
Para o conjunto de GARÇOM, a CMBH poderá solicitar, anualmente, o quantitativo máximo de 4 (QUATRO) KITS de uniforme por empregado, sendo que cada kit será composto de todos os seguintes itens: </t>
  </si>
  <si>
    <t>Item</t>
  </si>
  <si>
    <t>Qtde. por Kit individual</t>
  </si>
  <si>
    <t>Peça</t>
  </si>
  <si>
    <t>Valor do Item do Kit R$</t>
  </si>
  <si>
    <t>Valor Máximo Anual por empregado R$</t>
  </si>
  <si>
    <t>Valor médio  Mensal apenas para estimativa e composição de preços R$</t>
  </si>
  <si>
    <t>2 (duas) unidades</t>
  </si>
  <si>
    <t>camisa masculina</t>
  </si>
  <si>
    <t xml:space="preserve">social, em algodão, cor branca ou preta, manga comprida, para adulto, em tamanhos a serem confirmados quando da entrega
</t>
  </si>
  <si>
    <t>calça masculina</t>
  </si>
  <si>
    <t xml:space="preserve">social, cor preta, tecido tipo Oxford, a confeccionar sob medida
</t>
  </si>
  <si>
    <t>gravata masculina</t>
  </si>
  <si>
    <t>tipo borboleta, cor preta, com nó pronto, para adulto em tamanho padrão</t>
  </si>
  <si>
    <t>2 (dois) pares</t>
  </si>
  <si>
    <t>sapato masculino</t>
  </si>
  <si>
    <t xml:space="preserve">social, cor preta, em couro, solado antiderrapante, sem cadarço, para adulto, em tamanhos a serem confirmados quando da entrega
</t>
  </si>
  <si>
    <t>meia masculina</t>
  </si>
  <si>
    <t xml:space="preserve">social clássica, cor preta, 100% algodão, para adulto, em tamanhos a serem confirmados quando da entrega
</t>
  </si>
  <si>
    <t>blazer masculino</t>
  </si>
  <si>
    <t xml:space="preserve">cor preta, tecido tipo Oxford, a confeccionar sob medida
</t>
  </si>
  <si>
    <t>CUSTO TOTAL POR EMPREGADO</t>
  </si>
  <si>
    <t xml:space="preserve">UNIFORME MASCULINO - MOTORISTA, MESTRE DE CERIMÔNIAS E TRADUTOR DE LIBRAS
Para os cargos de motorista, mestre de cerimônias e tradutor de libras, a CMBH poderá solicitar, anualmente, o quantitativo máximo de 2 (DOIS) KITS de uniforme por empregado, sendo que cada kit será composto de todos os seguintes itens: </t>
  </si>
  <si>
    <t>terno masculino</t>
  </si>
  <si>
    <t>Paletó: manga longa, gola lisa inteira, cor preta, tecido tropical, paletó forrado com tecido 100% poliéster na cor preta, bolsos embutido na parte externa, sendo 1 bolso de lenço na parte superior do paletó e 2 bolsos na parte inferior do paletó, bolsos forrados com tecido 100% poliéster, fechamento frontal com botões, ombreiras embutidas, botões nos punhos.
Confeccionar sob medida.
Calça: social, cor preta, tecido tropical, com passadores para cinto, com 2 bolsos laterais embutidos tipo faca (lado esquerdo/ direito), forrados com tecido 100% poliéster, e 2 bolsos traseiros, forrados com tecido 100% poliéster, a confeccionar sob medida.</t>
  </si>
  <si>
    <t>social, cor preta e branca (uma unidade de cada cor), tecido 100% tricoline, mangas longas, fechamento frontal por botões, fechamento dos punhos com botões, colarinho social, a confeccionar sob medida.</t>
  </si>
  <si>
    <t>social, cor vinho e azul marinho/escuro (uma unidade de cada cor), estampa lisa, sem nó permanente, modelo tradicional, para adulto em tamanho padrão.</t>
  </si>
  <si>
    <t>social clássica, cor preta, 100% algodão, para adulto em tamanhos a serem confirmados quando da entrega.</t>
  </si>
  <si>
    <t>social, cor preta, em couro, solado em borracha antiderrapante, com cadarço, para adulto, em tamanhos a serem confirmados quando da entrega.</t>
  </si>
  <si>
    <t xml:space="preserve">UNIFORME FEMININO - GARÇONETE
Para o conjunto de GARÇONETE, a CMBH poderá solicitar, anualmente, o quantitativo máximo de 4 (QUATRO) KITS de uniforme por empregado, sendo que cada kit será composto de todos os seguintes itens: </t>
  </si>
  <si>
    <t>camisa feminina</t>
  </si>
  <si>
    <t>social, cor branca ou preta, tecido 100% tricoline, mangas longas, fechamento frontal por botões, fechamento dos punhos com botões, colarinho social, a confeccionar sob medida.</t>
  </si>
  <si>
    <t>2 (duas) unidade</t>
  </si>
  <si>
    <t>calça feminina</t>
  </si>
  <si>
    <t>Calça: social, cor preta, tecido crepe (encorpado), com forro, com passadores para cinto, com 2 bolsos laterais embutidos tipo faca (lado esquerdo/ direito) forrados, 2 bolsos falsos traseiros forrados, a confeccionar sob medida.</t>
  </si>
  <si>
    <t>sapato feminino</t>
  </si>
  <si>
    <t>social, cor preta, salto com 3cm ou sem salto, em couro, solado antiderrapante, para adulto, em tamanhos a serem confirmados quando da entrega.</t>
  </si>
  <si>
    <t>gravata feminina</t>
  </si>
  <si>
    <t>gravata feminina em tecido cetim, tipo padrão na cor preta; borboleta dupla, sendo borboleta maior 31 cm e borboleta menor 28 cm; tira do pescoço com 47 cm x 1.5 cm; fechamento por velcro, na cor do tecido.</t>
  </si>
  <si>
    <t>blazer feminino</t>
  </si>
  <si>
    <t>social, manga longa, gola forrada do próprio tecido, cor preta, tecido crepe (encorpado), com forro de cetim, com fechamento frontal com botões,  2 bolsos externos forrados e embutidos, na parte inferior do blazer, ombreiras embutidas, botões nos punhos. Confeccionar sob medida.</t>
  </si>
  <si>
    <t>CUSTO TOTAL POR EMPREGADA</t>
  </si>
  <si>
    <t xml:space="preserve">UNIFORME FEMININO - MOTORISTA, MESTRE DE CERIMÔNIAS E TRADUTORA DE LIBRAS
Para os cargos de motorista, mestre de cerimônias e tradutora de libras, a CMBH poderá solicitar, anualmente, o quantitativo máximo de 2 (DOIS) KITS de uniforme por empregado, sendo que cada kit será composto de todos os seguintes itens: </t>
  </si>
  <si>
    <t>social, cor preta, tecido 100% tricoline, mangas longas, fechamento frontal por botões, fechamento dos punhos com botões, colarinho social, a confeccionar sob medida.</t>
  </si>
  <si>
    <t>1 (uma) unidade</t>
  </si>
  <si>
    <t>saia ou calça feminina (a escolha do solicitante)</t>
  </si>
  <si>
    <t>Calça: social, cor preta, tecido crepe (encorpado), com forro, com passadores para cinto, com 2 bolsos laterais embutidos tipo faca (lado esquerdo/ direito) forrados, 2 bolsos falsos traseiros forrados, a confeccionar sob medida.
Saia: social, cor preta, com comprimento abaixo do joelho, tecido crepe (encorpado), com forro de seda, cós fitado, bainha invisível, a confeccionar sob medida.</t>
  </si>
  <si>
    <t>4 (quatro) pares</t>
  </si>
  <si>
    <t>meia calça feminina</t>
  </si>
  <si>
    <t>meia calça para uso com saia e vestido, cor preta, tecido lycra, para adultos, em tamanhos a serem confirmados quando da entrega.</t>
  </si>
  <si>
    <t>vestido feminino</t>
  </si>
  <si>
    <t>social, cor preta, tecido crepe (encorpado), com forro de seda, manga 3/4, com comprimento abaixo do joelho, bainha invisível, a confeccionar sob medida.</t>
  </si>
  <si>
    <t>NÃO HAVERÁ FORNECIMENTO DE UNIFORMES PARA OS DEMAIS CARGOS.</t>
  </si>
  <si>
    <t>EQUIPAMENTOS
OBS: NA OCASIÃO DE FORNECIMENTO DOS ITENS A CONTRATADA DEVERÁ OBSERVAR QUE OS EQUIPAMENTOS DEVERÃO SER ACOMPANHADOS DAS PILHAS NECESSÁRIAS AO FUNCIONAMENTO E AS CÂMERAS DEVERÃO SER ACOMPANHADAS DOS DEVIDOS KITS PARA LIMPEZA E FILTROS DE LENTE UV</t>
  </si>
  <si>
    <t>Custo unitário do aluguel mensal do equipamento</t>
  </si>
  <si>
    <t>Quantidades do item</t>
  </si>
  <si>
    <t>Custo Total Mensal do aluguel</t>
  </si>
  <si>
    <r>
      <rPr>
        <b/>
        <sz val="10"/>
        <color rgb="FF111111"/>
        <rFont val="Arial"/>
        <family val="2"/>
        <charset val="1"/>
      </rPr>
      <t xml:space="preserve">Corpo da câmera
</t>
    </r>
    <r>
      <rPr>
        <sz val="10"/>
        <color rgb="FF111111"/>
        <rFont val="Arial"/>
        <family val="2"/>
        <charset val="1"/>
      </rPr>
      <t>Tipo de câmera: DSLR com sensor CMOS Full Frame
Resolução de 21 Megapixels ou superior
Trava de espelho
Conexão de flash externo
Comportar cartão de memória
Ter display LCD articulável
Ter conexão USB, HDMI
Sistema AF 45 pontos cruzados para gravação de vídeos
Sistema Dual Pixel CMOS – Sistema de rastreamento para rastrear assuntos em movimento
Filmagem Full HD: 1920 x 1080
Wi-fi</t>
    </r>
  </si>
  <si>
    <r>
      <rPr>
        <b/>
        <sz val="11"/>
        <rFont val="Calibri"/>
        <family val="2"/>
        <charset val="1"/>
      </rPr>
      <t xml:space="preserve">Lente
</t>
    </r>
    <r>
      <rPr>
        <sz val="11"/>
        <rFont val="Calibri"/>
        <family val="2"/>
        <charset val="1"/>
      </rPr>
      <t xml:space="preserve">70-200mm f/2.8
Compatível com sensor full-frame da câmera especificada
Abertura de 2.8
Medida focal mínima 70mm por 200mm
Para-sol
Controle de foco e zoom
Lente com estabilizador </t>
    </r>
  </si>
  <si>
    <r>
      <rPr>
        <b/>
        <sz val="11"/>
        <rFont val="Calibri"/>
        <family val="2"/>
        <charset val="1"/>
      </rPr>
      <t xml:space="preserve">Lente
</t>
    </r>
    <r>
      <rPr>
        <sz val="11"/>
        <rFont val="Calibri"/>
        <family val="2"/>
        <charset val="1"/>
      </rPr>
      <t>24-70 MM f/2.8
Compatível com sensor full-frame da câmera especificada
Abertura de 2.8
Medida focal mínima 24mm por 70mm
Para-sol
Controle de foco e zoom</t>
    </r>
  </si>
  <si>
    <r>
      <rPr>
        <b/>
        <sz val="11"/>
        <rFont val="Calibri"/>
        <family val="2"/>
        <charset val="1"/>
      </rPr>
      <t xml:space="preserve">Lente (grande angular)
</t>
    </r>
    <r>
      <rPr>
        <sz val="11"/>
        <rFont val="Calibri"/>
        <family val="2"/>
        <charset val="1"/>
      </rPr>
      <t xml:space="preserve">16-35mm f/2.8
Compatível com sensor full-frame da câmera especificada
Medida focal mínima de 16mm por 35mm
Para-sol
Controle de foco e zomm
Abertura de 2.8
</t>
    </r>
  </si>
  <si>
    <r>
      <rPr>
        <b/>
        <sz val="11"/>
        <rFont val="Calibri"/>
        <family val="2"/>
        <charset val="1"/>
      </rPr>
      <t xml:space="preserve">Lente
</t>
    </r>
    <r>
      <rPr>
        <sz val="11"/>
        <rFont val="Calibri"/>
        <family val="2"/>
        <charset val="1"/>
      </rPr>
      <t>50mm f/1.4
Compatível com sensor full-frame da câmera especificada
Medida focal mínima 50mm
Para-sol
Abertura de 1.4</t>
    </r>
  </si>
  <si>
    <r>
      <rPr>
        <b/>
        <sz val="11"/>
        <rFont val="Calibri"/>
        <family val="2"/>
        <charset val="1"/>
      </rPr>
      <t xml:space="preserve">Flash
</t>
    </r>
    <r>
      <rPr>
        <sz val="11"/>
        <rFont val="Calibri"/>
        <family val="2"/>
        <charset val="1"/>
      </rPr>
      <t xml:space="preserve">Speedlite 600
Montagem de sapata
Distância de alcance automática: TTL em todas aberturas
F-stops automáticos: TTL em todas aberturas
TTL: E-TTL II com a câmera especificada
Cabeça para rebatimento
Cabeça giratória </t>
    </r>
  </si>
  <si>
    <r>
      <rPr>
        <b/>
        <sz val="11"/>
        <rFont val="Calibri"/>
        <family val="2"/>
        <charset val="1"/>
      </rPr>
      <t xml:space="preserve">Tripé
</t>
    </r>
    <r>
      <rPr>
        <sz val="11"/>
        <rFont val="Calibri"/>
        <family val="2"/>
        <charset val="1"/>
      </rPr>
      <t>Cabeça fluida para vídeo
Tripé profissional para câmera
Cabeça com 03 movimentos
Cabeça com 03 movimentos, nível bolha e placa superior removível com encaixe rápido.</t>
    </r>
  </si>
  <si>
    <r>
      <rPr>
        <b/>
        <sz val="11"/>
        <rFont val="Calibri"/>
        <family val="2"/>
        <charset val="1"/>
      </rPr>
      <t xml:space="preserve">Microfone
</t>
    </r>
    <r>
      <rPr>
        <sz val="11"/>
        <rFont val="Calibri"/>
        <family val="2"/>
        <charset val="1"/>
      </rPr>
      <t xml:space="preserve">Microfone Rode Wireless Go II Lapela Duplo Sem Fio para duas pessoas com microfone
Microfone para gravação de vídeos
Transmissão Digital segura Série IV de 2.4 GHz
Resolução máxima de 24 bits / 48 kHz
Frequência 50Hz - 20kHz </t>
    </r>
  </si>
  <si>
    <r>
      <rPr>
        <b/>
        <sz val="11"/>
        <rFont val="Calibri"/>
        <family val="2"/>
        <charset val="1"/>
      </rPr>
      <t xml:space="preserve">Microfone
</t>
    </r>
    <r>
      <rPr>
        <sz val="11"/>
        <rFont val="Calibri"/>
        <family val="2"/>
        <charset val="1"/>
      </rPr>
      <t>Microfone Direcional Rode Vídeo Mic GO para Câmera
Fator de forma: Shotgun/Montagem de Vara Boom
Campo de som: Mono
Princípio de Funcionamento: Gradiente de linha
Cápsula: Condensador de eletreto
Diafragma: 0.5" / 12.70 mm
Padrão Polar: Supercardióide
Orientação: End Address
Circuitos: Estado Sólido (JFET)
Windscreen: Espuma (Incluída)
Performance
Alcance de frequência: 100Hz a 16kHz
SPL máximo: 120 dB SPL (1 kHz, 1% THD, carga de 1 Quilohm)
Rejeição Fora do Eixo: 4 dB a 60° / 16 dB a 120° / 12 dB a 180°
Sensibilidade: -35 dBV/Pa a 1 kHz
Faixa dinâmica: 96 dB
Relação sinal-ruído: 60 dB A-Ponderado
Nível de ruído equivalente: 34 dB A-Ponderado
Conectividade
Conectores de Saída: P2 TRS 1/8" / 3.5mm
Comprimento do cabo: 20 a 35 cm
Número de Condutores: 2</t>
    </r>
  </si>
  <si>
    <r>
      <rPr>
        <b/>
        <sz val="11"/>
        <rFont val="Calibri"/>
        <family val="2"/>
        <charset val="1"/>
      </rPr>
      <t xml:space="preserve">Fone de Ouvido
</t>
    </r>
    <r>
      <rPr>
        <sz val="11"/>
        <rFont val="Calibri"/>
        <family val="2"/>
        <charset val="1"/>
      </rPr>
      <t>Fone de ouvido profissional, com eliminação de ruído. 
Formato extra-auricular. 
Saída/ conexão compatível com a câmera especificada.</t>
    </r>
  </si>
  <si>
    <r>
      <rPr>
        <b/>
        <sz val="11"/>
        <rFont val="Calibri"/>
        <family val="2"/>
        <charset val="1"/>
      </rPr>
      <t xml:space="preserve">Cartão de Memória (2/cam)
</t>
    </r>
    <r>
      <rPr>
        <sz val="11"/>
        <rFont val="Calibri"/>
        <family val="2"/>
        <charset val="1"/>
      </rPr>
      <t>64GB
Marca de referência: SanDisk 64GB Extreme UHS-I SDXC ou compatível
Cartões de memória compatível com a câmera especificada</t>
    </r>
  </si>
  <si>
    <r>
      <rPr>
        <b/>
        <sz val="11"/>
        <rFont val="Calibri"/>
        <family val="2"/>
        <charset val="1"/>
      </rPr>
      <t xml:space="preserve">Bateria Corpo Canon (2/cam)
</t>
    </r>
    <r>
      <rPr>
        <sz val="11"/>
        <rFont val="Calibri"/>
        <family val="2"/>
        <charset val="1"/>
      </rPr>
      <t xml:space="preserve">Marca de referência: Canon LP-E6NH Lithium-Ion Battery (7.2V, 2130mAh) ou compatível
Conjunto extra de baterias para as câmeras especificadas
</t>
    </r>
  </si>
  <si>
    <r>
      <rPr>
        <b/>
        <sz val="11"/>
        <rFont val="Calibri"/>
        <family val="2"/>
        <charset val="1"/>
      </rPr>
      <t xml:space="preserve">Mochila fotográfica
</t>
    </r>
    <r>
      <rPr>
        <sz val="11"/>
        <rFont val="Calibri"/>
        <family val="2"/>
        <charset val="1"/>
      </rPr>
      <t>Compatível com os equipamentos</t>
    </r>
  </si>
  <si>
    <r>
      <rPr>
        <b/>
        <sz val="11"/>
        <rFont val="Calibri"/>
        <family val="2"/>
        <charset val="1"/>
      </rPr>
      <t xml:space="preserve">Fundo Infinito
</t>
    </r>
    <r>
      <rPr>
        <sz val="11"/>
        <rFont val="Calibri"/>
        <family val="2"/>
        <charset val="1"/>
      </rPr>
      <t>Suporte+fundo Fotográfico contendo 01 tecido Branco e 01 tecido verde1.4m X 2.2m-ff115s
Para fotografias e filmagens</t>
    </r>
  </si>
  <si>
    <r>
      <rPr>
        <b/>
        <sz val="11"/>
        <rFont val="Calibri"/>
        <family val="2"/>
        <charset val="1"/>
      </rPr>
      <t xml:space="preserve">Iluminação led/rebatedor
</t>
    </r>
    <r>
      <rPr>
        <sz val="11"/>
        <rFont val="Calibri"/>
        <family val="2"/>
        <charset val="1"/>
      </rPr>
      <t>Kit com iluminador de led 30cm x 30cm
Possuir 300 leds
Led possuir 8 canais
Duas temperaturas de cor 3200k e 5500k
Tripé de iluminação com altura máxima de 2 metros
Rebatedor 5 em 1 circular 60cm</t>
    </r>
  </si>
  <si>
    <r>
      <rPr>
        <b/>
        <sz val="11"/>
        <rFont val="Calibri"/>
        <family val="2"/>
        <charset val="1"/>
      </rPr>
      <t xml:space="preserve">Smartfone
</t>
    </r>
    <r>
      <rPr>
        <sz val="11"/>
        <rFont val="Calibri"/>
        <family val="2"/>
        <charset val="1"/>
      </rPr>
      <t xml:space="preserve">conexão 5G
armazenamento 256GB
Câmera Tripla Traseira de 12MP (Wide) + 64MP (Telephoto) + 12MP (Ultra-Wide), Câmera Frontal 10MP com Autofoco
Cartão de memória SD 512G compatível </t>
    </r>
  </si>
  <si>
    <r>
      <rPr>
        <b/>
        <sz val="11"/>
        <rFont val="Calibri"/>
        <family val="2"/>
        <charset val="1"/>
      </rPr>
      <t xml:space="preserve">Microfone lapela para smartfone
</t>
    </r>
    <r>
      <rPr>
        <sz val="11"/>
        <rFont val="Calibri"/>
        <family val="2"/>
        <charset val="1"/>
      </rPr>
      <t>Marca de referência: Microfone Lapela Vokal SLM10 para Celular Cabo 6 metros ou similar
Microfone LAPELA SLM10
- Padrão polar: Omnidirecional
- Resposta de Frequência: 65hz/18khz
- Impedância de Saída: até 1k Ohms
- Sensibilidade: -30dB +/- 3dB / 0dB=1 V/Pa, 1KHz
- Sinal/Ruído: 74dB SPL
- Tipo de conexão: Plug P-2, quatro polos (""3,5mm 1/8"").
Espuma anti Puff
Alimentação: 1 x Bateria de lithium modelo LR44 1,5Volt (Compatível com as baterias SR44, 357 entre outras).
Módulo de alimentação com clip de fixação
Dimensões: (A x L x P)18 x 8,3 x 8,3 mm
Cabo: 6 mts
Peso: Microfone = 2,5g, módulo de alimentação e funções = 18g.</t>
    </r>
  </si>
  <si>
    <r>
      <rPr>
        <b/>
        <sz val="11"/>
        <rFont val="Calibri"/>
        <family val="2"/>
        <charset val="1"/>
      </rPr>
      <t xml:space="preserve">Cabo estabilizador para filmagem (OSMO)
</t>
    </r>
    <r>
      <rPr>
        <sz val="11"/>
        <rFont val="Calibri"/>
        <family val="2"/>
        <charset val="1"/>
      </rPr>
      <t>Cabo de Dados de Telefone Micro-USB Type-C 100 Cm para Acessórios</t>
    </r>
  </si>
  <si>
    <r>
      <rPr>
        <b/>
        <sz val="11"/>
        <rFont val="Calibri"/>
        <family val="2"/>
        <charset val="1"/>
      </rPr>
      <t xml:space="preserve">Adaptador para fixar smartphone em tripé
</t>
    </r>
    <r>
      <rPr>
        <sz val="11"/>
        <rFont val="Calibri"/>
        <family val="2"/>
        <charset val="1"/>
      </rPr>
      <t>Apoio Suporte de Celular 360 Graus Rotativo para Tripé Vídeo Foto</t>
    </r>
  </si>
  <si>
    <r>
      <rPr>
        <b/>
        <sz val="11"/>
        <rFont val="Calibri"/>
        <family val="2"/>
        <charset val="1"/>
      </rPr>
      <t xml:space="preserve">Fone de ouvido
</t>
    </r>
    <r>
      <rPr>
        <sz val="11"/>
        <rFont val="Calibri"/>
        <family val="2"/>
        <charset val="1"/>
      </rPr>
      <t>Fone de ouvido profissional, com eliminação de ruído. Formato extra-auricular. Saída/ conexão compatível com o smartphone especificado.</t>
    </r>
  </si>
  <si>
    <r>
      <rPr>
        <b/>
        <sz val="11"/>
        <rFont val="Calibri"/>
        <family val="2"/>
        <charset val="1"/>
      </rPr>
      <t xml:space="preserve">Microfone direcional
</t>
    </r>
    <r>
      <rPr>
        <sz val="11"/>
        <rFont val="Calibri"/>
        <family val="2"/>
        <charset val="1"/>
      </rPr>
      <t>Microfone Cardioide Mm1 Direcional Para Dslr Câmera Celular</t>
    </r>
  </si>
  <si>
    <t>Custo total do aluguel mensal dos equipamentos</t>
  </si>
  <si>
    <t>Quantitativo Estimado de Trabalhadores</t>
  </si>
  <si>
    <t>Total do aluguel mensal dos equipamentos (custo por trabalhador)</t>
  </si>
  <si>
    <t>VALE TRANSPORTE</t>
  </si>
  <si>
    <t>CARGO</t>
  </si>
  <si>
    <t>SALÁRIO BASE PARA DESCONTO</t>
  </si>
  <si>
    <t xml:space="preserve">VALOR DO VALE </t>
  </si>
  <si>
    <t>Nº DE VALES POR DIA</t>
  </si>
  <si>
    <t>QUANTIDADE DE DIAS TRABALHÁVEIS</t>
  </si>
  <si>
    <t>VALOR DO VALE TRANSPORTE A SER PAGO PELA CONTRATADA</t>
  </si>
  <si>
    <t>% DESCONTADO DO EMPREGADO</t>
  </si>
  <si>
    <t>VALOR DO VALE TRANSPORTE A SER PAGO PELA CMBH</t>
  </si>
  <si>
    <t>AUXÍLIO ALIMENTAÇÃO</t>
  </si>
  <si>
    <t>VALOR DO VALE ALIMENTAÇÃO</t>
  </si>
  <si>
    <t>VALOR DO VALE ALIMENTAÇÃO A SER PAGO PELA CONTRATADA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</si>
</sst>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R$ &quot;* #,##0.00_);_(&quot;R$ &quot;* \(#,##0.00\);_(&quot;R$ &quot;* \-??_);_(@_)"/>
    <numFmt numFmtId="165" formatCode="_-&quot;R$ &quot;* #,##0.00_-;&quot;-R$ &quot;* #,##0.00_-;_-&quot;R$ &quot;* \-??_-;_-@_-"/>
    <numFmt numFmtId="166" formatCode="_(* #,##0.00_);_(* \(#,##0.00\);_(* \-??_);_(@_)"/>
    <numFmt numFmtId="167" formatCode="_-* #,##0.00_-;\-* #,##0.00_-;_-* \-??_-;_-@_-"/>
    <numFmt numFmtId="168" formatCode="&quot;R$ &quot;#,##0.00"/>
    <numFmt numFmtId="169" formatCode="d/m/yyyy"/>
    <numFmt numFmtId="170" formatCode="&quot;R$&quot;#,##0.00;[Red]&quot;-R$&quot;#,##0.00"/>
    <numFmt numFmtId="171" formatCode="&quot;R$ &quot;#,##0.00_);[Red]&quot;(R$ &quot;#,##0.00\)"/>
    <numFmt numFmtId="172" formatCode="0.000%"/>
    <numFmt numFmtId="173" formatCode="#,##0.00;[Red]#,##0.00"/>
    <numFmt numFmtId="174" formatCode="0.0000"/>
    <numFmt numFmtId="175" formatCode="#,##0;[Red]#,##0"/>
    <numFmt numFmtId="176" formatCode="&quot;R$&quot;#,##0.00"/>
    <numFmt numFmtId="177" formatCode="0.00000"/>
  </numFmts>
  <fonts count="42">
    <font>
      <sz val="10"/>
      <name val="Arial"/>
      <charset val="1"/>
    </font>
    <font>
      <sz val="11"/>
      <color rgb="FF000000"/>
      <name val="Calibri"/>
      <family val="2"/>
      <charset val="1"/>
    </font>
    <font>
      <sz val="11"/>
      <color rgb="FFFFFFFF"/>
      <name val="Calibri"/>
      <family val="2"/>
      <charset val="1"/>
    </font>
    <font>
      <sz val="11"/>
      <color rgb="FF008000"/>
      <name val="Calibri"/>
      <family val="2"/>
      <charset val="1"/>
    </font>
    <font>
      <sz val="9"/>
      <color rgb="FFFF0000"/>
      <name val="Geneva"/>
      <charset val="1"/>
    </font>
    <font>
      <b/>
      <sz val="11"/>
      <color rgb="FFFF9900"/>
      <name val="Calibri"/>
      <family val="2"/>
      <charset val="1"/>
    </font>
    <font>
      <b/>
      <sz val="11"/>
      <color rgb="FFFFFFFF"/>
      <name val="Calibri"/>
      <family val="2"/>
      <charset val="1"/>
    </font>
    <font>
      <sz val="11"/>
      <color rgb="FFFF9900"/>
      <name val="Calibri"/>
      <family val="2"/>
      <charset val="1"/>
    </font>
    <font>
      <sz val="11"/>
      <color rgb="FF333399"/>
      <name val="Calibri"/>
      <family val="2"/>
      <charset val="1"/>
    </font>
    <font>
      <sz val="11"/>
      <color rgb="FF800080"/>
      <name val="Calibri"/>
      <family val="2"/>
      <charset val="1"/>
    </font>
    <font>
      <sz val="11"/>
      <color rgb="FF993300"/>
      <name val="Calibri"/>
      <family val="2"/>
      <charset val="1"/>
    </font>
    <font>
      <sz val="10"/>
      <name val="Arial"/>
      <family val="2"/>
      <charset val="1"/>
    </font>
    <font>
      <b/>
      <sz val="11"/>
      <color rgb="FF333333"/>
      <name val="Calibri"/>
      <family val="2"/>
      <charset val="1"/>
    </font>
    <font>
      <sz val="11"/>
      <color rgb="FFFF0000"/>
      <name val="Calibri"/>
      <family val="2"/>
      <charset val="1"/>
    </font>
    <font>
      <i/>
      <sz val="11"/>
      <color rgb="FF808080"/>
      <name val="Calibri"/>
      <family val="2"/>
      <charset val="1"/>
    </font>
    <font>
      <b/>
      <sz val="11"/>
      <color rgb="FF000000"/>
      <name val="Calibri"/>
      <family val="2"/>
      <charset val="1"/>
    </font>
    <font>
      <b/>
      <sz val="15"/>
      <color rgb="FF003366"/>
      <name val="Calibri"/>
      <family val="2"/>
      <charset val="1"/>
    </font>
    <font>
      <b/>
      <sz val="13"/>
      <color rgb="FF003366"/>
      <name val="Calibri"/>
      <family val="2"/>
      <charset val="1"/>
    </font>
    <font>
      <b/>
      <sz val="11"/>
      <color rgb="FF003366"/>
      <name val="Calibri"/>
      <family val="2"/>
      <charset val="1"/>
    </font>
    <font>
      <b/>
      <sz val="18"/>
      <color rgb="FF003366"/>
      <name val="Cambria"/>
      <family val="2"/>
      <charset val="1"/>
    </font>
    <font>
      <b/>
      <sz val="9"/>
      <color rgb="FF000000"/>
      <name val="Calibri"/>
      <family val="2"/>
      <charset val="1"/>
    </font>
    <font>
      <sz val="9"/>
      <color rgb="FF000000"/>
      <name val="Calibri"/>
      <family val="2"/>
      <charset val="1"/>
    </font>
    <font>
      <sz val="10"/>
      <name val="Calibri"/>
      <family val="2"/>
      <charset val="1"/>
    </font>
    <font>
      <b/>
      <sz val="13"/>
      <name val="Cambria"/>
      <family val="1"/>
      <charset val="1"/>
    </font>
    <font>
      <sz val="11"/>
      <name val="Calibri"/>
      <family val="2"/>
      <charset val="1"/>
    </font>
    <font>
      <b/>
      <sz val="11"/>
      <name val="Calibri"/>
      <family val="2"/>
      <charset val="1"/>
    </font>
    <font>
      <b/>
      <sz val="10"/>
      <name val="Calibri"/>
      <family val="2"/>
      <charset val="1"/>
    </font>
    <font>
      <b/>
      <sz val="14"/>
      <name val="Cambria"/>
      <family val="1"/>
      <charset val="1"/>
    </font>
    <font>
      <sz val="9"/>
      <name val="Calibri"/>
      <family val="2"/>
      <charset val="1"/>
    </font>
    <font>
      <i/>
      <sz val="10"/>
      <name val="Calibri"/>
      <family val="2"/>
      <charset val="1"/>
    </font>
    <font>
      <sz val="10"/>
      <color rgb="FFFFFFFF"/>
      <name val="Calibri"/>
      <family val="2"/>
      <charset val="1"/>
    </font>
    <font>
      <sz val="8"/>
      <name val="Calibri"/>
      <family val="2"/>
      <charset val="1"/>
    </font>
    <font>
      <b/>
      <sz val="10"/>
      <color rgb="FFFF0000"/>
      <name val="Calibri"/>
      <family val="2"/>
      <charset val="1"/>
    </font>
    <font>
      <sz val="11"/>
      <name val="Calibri"/>
      <family val="1"/>
      <charset val="1"/>
    </font>
    <font>
      <sz val="11"/>
      <name val="Arial"/>
      <family val="2"/>
      <charset val="1"/>
    </font>
    <font>
      <b/>
      <sz val="14"/>
      <color rgb="FF000000"/>
      <name val="Cambria"/>
      <family val="1"/>
      <charset val="1"/>
    </font>
    <font>
      <b/>
      <sz val="10"/>
      <color rgb="FF000000"/>
      <name val="Calibri"/>
      <family val="2"/>
      <charset val="1"/>
    </font>
    <font>
      <b/>
      <sz val="10"/>
      <color rgb="FF111111"/>
      <name val="Arial"/>
      <family val="2"/>
      <charset val="1"/>
    </font>
    <font>
      <sz val="10"/>
      <color rgb="FF111111"/>
      <name val="Arial"/>
      <family val="2"/>
      <charset val="1"/>
    </font>
    <font>
      <sz val="9"/>
      <color rgb="FF000000"/>
      <name val="Arial"/>
      <family val="2"/>
      <charset val="1"/>
    </font>
    <font>
      <b/>
      <sz val="10"/>
      <name val="Arial"/>
      <family val="2"/>
      <charset val="1"/>
    </font>
    <font>
      <sz val="10"/>
      <name val="Arial"/>
      <charset val="1"/>
    </font>
  </fonts>
  <fills count="32">
    <fill>
      <patternFill patternType="none"/>
    </fill>
    <fill>
      <patternFill patternType="gray125"/>
    </fill>
    <fill>
      <patternFill patternType="solid">
        <fgColor rgb="FFCCCCFF"/>
        <bgColor rgb="FFB9CDE5"/>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D0CECE"/>
      </patternFill>
    </fill>
    <fill>
      <patternFill patternType="solid">
        <fgColor rgb="FF99CCFF"/>
        <bgColor rgb="FFB9CDE5"/>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C0C0C0"/>
        <bgColor rgb="FFBFBFBF"/>
      </patternFill>
    </fill>
    <fill>
      <patternFill patternType="solid">
        <fgColor rgb="FF969696"/>
        <bgColor rgb="FFA6A6A6"/>
      </patternFill>
    </fill>
    <fill>
      <patternFill patternType="solid">
        <fgColor rgb="FFFFFF99"/>
        <bgColor rgb="FFFFFFCC"/>
      </patternFill>
    </fill>
    <fill>
      <patternFill patternType="solid">
        <fgColor rgb="FFFFFFCC"/>
        <bgColor rgb="FFFFFFFF"/>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D9D9D9"/>
        <bgColor rgb="FFD0CECE"/>
      </patternFill>
    </fill>
    <fill>
      <patternFill patternType="solid">
        <fgColor rgb="FFFFFFFF"/>
        <bgColor rgb="FFFFFFCC"/>
      </patternFill>
    </fill>
    <fill>
      <patternFill patternType="solid">
        <fgColor rgb="FFA6A6A6"/>
        <bgColor rgb="FF969696"/>
      </patternFill>
    </fill>
    <fill>
      <patternFill patternType="solid">
        <fgColor rgb="FFBFBFBF"/>
        <bgColor rgb="FFC0C0C0"/>
      </patternFill>
    </fill>
    <fill>
      <patternFill patternType="solid">
        <fgColor rgb="FF808080"/>
        <bgColor rgb="FF969696"/>
      </patternFill>
    </fill>
    <fill>
      <patternFill patternType="solid">
        <fgColor rgb="FFFFFF00"/>
        <bgColor rgb="FFFFCC00"/>
      </patternFill>
    </fill>
    <fill>
      <patternFill patternType="solid">
        <fgColor rgb="FFB9CDE5"/>
        <bgColor rgb="FFCCCCFF"/>
      </patternFill>
    </fill>
    <fill>
      <patternFill patternType="solid">
        <fgColor rgb="FFD0CECE"/>
        <bgColor rgb="FFD9D9D9"/>
      </patternFill>
    </fill>
  </fills>
  <borders count="49">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thin">
        <color auto="1"/>
      </left>
      <right/>
      <top/>
      <bottom style="thin">
        <color auto="1"/>
      </bottom>
      <diagonal/>
    </border>
    <border>
      <left style="medium">
        <color auto="1"/>
      </left>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style="medium">
        <color auto="1"/>
      </right>
      <top/>
      <bottom style="medium">
        <color auto="1"/>
      </bottom>
      <diagonal/>
    </border>
  </borders>
  <cellStyleXfs count="112">
    <xf numFmtId="0" fontId="0" fillId="0" borderId="0"/>
    <xf numFmtId="167" fontId="41" fillId="0"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1" fillId="4" borderId="0" applyBorder="0" applyProtection="0"/>
    <xf numFmtId="0" fontId="1" fillId="4" borderId="0" applyBorder="0" applyProtection="0"/>
    <xf numFmtId="0" fontId="1" fillId="5" borderId="0" applyBorder="0" applyProtection="0"/>
    <xf numFmtId="0" fontId="1" fillId="5" borderId="0" applyBorder="0" applyProtection="0"/>
    <xf numFmtId="0" fontId="1" fillId="6" borderId="0" applyBorder="0" applyProtection="0"/>
    <xf numFmtId="0" fontId="1" fillId="6" borderId="0" applyBorder="0" applyProtection="0"/>
    <xf numFmtId="0" fontId="1" fillId="7" borderId="0" applyBorder="0" applyProtection="0"/>
    <xf numFmtId="0" fontId="1" fillId="7" borderId="0" applyBorder="0" applyProtection="0"/>
    <xf numFmtId="0" fontId="1" fillId="8" borderId="0" applyBorder="0" applyProtection="0"/>
    <xf numFmtId="0" fontId="1" fillId="8" borderId="0" applyBorder="0" applyProtection="0"/>
    <xf numFmtId="0" fontId="1" fillId="9" borderId="0" applyBorder="0" applyProtection="0"/>
    <xf numFmtId="0" fontId="1" fillId="9" borderId="0" applyBorder="0" applyProtection="0"/>
    <xf numFmtId="0" fontId="1" fillId="10" borderId="0" applyBorder="0" applyProtection="0"/>
    <xf numFmtId="0" fontId="1" fillId="10" borderId="0" applyBorder="0" applyProtection="0"/>
    <xf numFmtId="0" fontId="1" fillId="5" borderId="0" applyBorder="0" applyProtection="0"/>
    <xf numFmtId="0" fontId="1" fillId="5" borderId="0" applyBorder="0" applyProtection="0"/>
    <xf numFmtId="0" fontId="1" fillId="8" borderId="0" applyBorder="0" applyProtection="0"/>
    <xf numFmtId="0" fontId="1" fillId="8" borderId="0" applyBorder="0" applyProtection="0"/>
    <xf numFmtId="0" fontId="1" fillId="11" borderId="0" applyBorder="0" applyProtection="0"/>
    <xf numFmtId="0" fontId="1" fillId="11" borderId="0" applyBorder="0" applyProtection="0"/>
    <xf numFmtId="0" fontId="2" fillId="12" borderId="0" applyBorder="0" applyProtection="0"/>
    <xf numFmtId="0" fontId="2" fillId="12" borderId="0" applyBorder="0" applyProtection="0"/>
    <xf numFmtId="0" fontId="2" fillId="9" borderId="0" applyBorder="0" applyProtection="0"/>
    <xf numFmtId="0" fontId="2" fillId="9" borderId="0" applyBorder="0" applyProtection="0"/>
    <xf numFmtId="0" fontId="2" fillId="10" borderId="0" applyBorder="0" applyProtection="0"/>
    <xf numFmtId="0" fontId="2" fillId="10" borderId="0" applyBorder="0" applyProtection="0"/>
    <xf numFmtId="0" fontId="2" fillId="13" borderId="0" applyBorder="0" applyProtection="0"/>
    <xf numFmtId="0" fontId="2" fillId="13" borderId="0" applyBorder="0" applyProtection="0"/>
    <xf numFmtId="0" fontId="2" fillId="14" borderId="0" applyBorder="0" applyProtection="0"/>
    <xf numFmtId="0" fontId="2" fillId="14" borderId="0" applyBorder="0" applyProtection="0"/>
    <xf numFmtId="0" fontId="2" fillId="15" borderId="0" applyBorder="0" applyProtection="0"/>
    <xf numFmtId="0" fontId="2" fillId="15" borderId="0" applyBorder="0" applyProtection="0"/>
    <xf numFmtId="0" fontId="3" fillId="4" borderId="0" applyBorder="0" applyProtection="0"/>
    <xf numFmtId="0" fontId="3" fillId="4" borderId="0" applyBorder="0" applyProtection="0"/>
    <xf numFmtId="0" fontId="4" fillId="0" borderId="0"/>
    <xf numFmtId="0" fontId="5" fillId="16" borderId="1" applyProtection="0"/>
    <xf numFmtId="0" fontId="5" fillId="16" borderId="1" applyProtection="0"/>
    <xf numFmtId="0" fontId="6" fillId="17" borderId="2" applyProtection="0"/>
    <xf numFmtId="0" fontId="6" fillId="17" borderId="2" applyProtection="0"/>
    <xf numFmtId="0" fontId="7" fillId="0" borderId="3" applyProtection="0"/>
    <xf numFmtId="0" fontId="7" fillId="0" borderId="3" applyProtection="0"/>
    <xf numFmtId="0" fontId="8" fillId="7" borderId="1" applyProtection="0"/>
    <xf numFmtId="0" fontId="8" fillId="7" borderId="1" applyProtection="0"/>
    <xf numFmtId="0" fontId="9" fillId="3" borderId="0" applyBorder="0" applyProtection="0"/>
    <xf numFmtId="0" fontId="9" fillId="3" borderId="0" applyBorder="0" applyProtection="0"/>
    <xf numFmtId="164" fontId="41" fillId="0" borderId="0" applyBorder="0" applyProtection="0"/>
    <xf numFmtId="164" fontId="41" fillId="0" borderId="0" applyBorder="0" applyProtection="0"/>
    <xf numFmtId="164" fontId="41" fillId="0" borderId="0" applyBorder="0" applyProtection="0"/>
    <xf numFmtId="165" fontId="41" fillId="0" borderId="0" applyBorder="0" applyProtection="0"/>
    <xf numFmtId="0" fontId="10" fillId="18" borderId="0" applyBorder="0" applyProtection="0"/>
    <xf numFmtId="0" fontId="10" fillId="18" borderId="0" applyBorder="0" applyProtection="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19" borderId="4" applyProtection="0"/>
    <xf numFmtId="0" fontId="41" fillId="19" borderId="4" applyProtection="0"/>
    <xf numFmtId="9" fontId="41" fillId="0" borderId="0" applyBorder="0" applyProtection="0"/>
    <xf numFmtId="9" fontId="41" fillId="0" borderId="0" applyBorder="0" applyProtection="0"/>
    <xf numFmtId="9" fontId="41" fillId="0" borderId="0" applyBorder="0" applyProtection="0"/>
    <xf numFmtId="9" fontId="41" fillId="0" borderId="0" applyBorder="0" applyProtection="0"/>
    <xf numFmtId="9" fontId="41" fillId="0" borderId="0" applyBorder="0" applyProtection="0"/>
    <xf numFmtId="9" fontId="41" fillId="0" borderId="0" applyBorder="0" applyProtection="0"/>
    <xf numFmtId="0" fontId="12" fillId="16" borderId="5" applyProtection="0"/>
    <xf numFmtId="0" fontId="12" fillId="16" borderId="5" applyProtection="0"/>
    <xf numFmtId="166" fontId="41" fillId="0" borderId="0" applyBorder="0" applyProtection="0"/>
    <xf numFmtId="166" fontId="41" fillId="0" borderId="0" applyBorder="0" applyProtection="0"/>
    <xf numFmtId="166" fontId="41" fillId="0" borderId="0" applyBorder="0" applyProtection="0"/>
    <xf numFmtId="167" fontId="41" fillId="0" borderId="0" applyBorder="0" applyProtection="0"/>
    <xf numFmtId="0" fontId="13" fillId="0" borderId="0" applyBorder="0" applyProtection="0"/>
    <xf numFmtId="0" fontId="13" fillId="0" borderId="0" applyBorder="0" applyProtection="0"/>
    <xf numFmtId="0" fontId="14" fillId="0" borderId="0" applyBorder="0" applyProtection="0"/>
    <xf numFmtId="0" fontId="14" fillId="0" borderId="0" applyBorder="0" applyProtection="0"/>
    <xf numFmtId="0" fontId="15" fillId="0" borderId="6" applyProtection="0"/>
    <xf numFmtId="0" fontId="15" fillId="0" borderId="6" applyProtection="0"/>
    <xf numFmtId="0" fontId="16" fillId="0" borderId="7" applyProtection="0"/>
    <xf numFmtId="0" fontId="16" fillId="0" borderId="7" applyProtection="0"/>
    <xf numFmtId="0" fontId="17" fillId="0" borderId="8" applyProtection="0"/>
    <xf numFmtId="0" fontId="17" fillId="0" borderId="8" applyProtection="0"/>
    <xf numFmtId="0" fontId="18" fillId="0" borderId="9" applyProtection="0"/>
    <xf numFmtId="0" fontId="18" fillId="0" borderId="9" applyProtection="0"/>
    <xf numFmtId="0" fontId="18" fillId="0" borderId="0" applyBorder="0" applyProtection="0"/>
    <xf numFmtId="0" fontId="18" fillId="0" borderId="0" applyBorder="0" applyProtection="0"/>
    <xf numFmtId="0" fontId="19" fillId="0" borderId="0" applyBorder="0" applyProtection="0"/>
    <xf numFmtId="0" fontId="19" fillId="0" borderId="0" applyBorder="0" applyProtection="0"/>
    <xf numFmtId="0" fontId="2" fillId="20" borderId="0" applyBorder="0" applyProtection="0"/>
    <xf numFmtId="0" fontId="2" fillId="20" borderId="0" applyBorder="0" applyProtection="0"/>
    <xf numFmtId="0" fontId="2" fillId="21" borderId="0" applyBorder="0" applyProtection="0"/>
    <xf numFmtId="0" fontId="2" fillId="21" borderId="0" applyBorder="0" applyProtection="0"/>
    <xf numFmtId="0" fontId="2" fillId="22" borderId="0" applyBorder="0" applyProtection="0"/>
    <xf numFmtId="0" fontId="2" fillId="22" borderId="0" applyBorder="0" applyProtection="0"/>
    <xf numFmtId="0" fontId="2" fillId="13" borderId="0" applyBorder="0" applyProtection="0"/>
    <xf numFmtId="0" fontId="2" fillId="13" borderId="0" applyBorder="0" applyProtection="0"/>
    <xf numFmtId="0" fontId="2" fillId="14" borderId="0" applyBorder="0" applyProtection="0"/>
    <xf numFmtId="0" fontId="2" fillId="14" borderId="0" applyBorder="0" applyProtection="0"/>
    <xf numFmtId="0" fontId="2" fillId="23" borderId="0" applyBorder="0" applyProtection="0"/>
    <xf numFmtId="0" fontId="2" fillId="23" borderId="0" applyBorder="0" applyProtection="0"/>
  </cellStyleXfs>
  <cellXfs count="254">
    <xf numFmtId="0" fontId="0" fillId="0" borderId="0" xfId="0"/>
    <xf numFmtId="0" fontId="26" fillId="0" borderId="18" xfId="0" applyFont="1" applyBorder="1" applyAlignment="1">
      <alignment horizontal="center" vertical="center"/>
    </xf>
    <xf numFmtId="0" fontId="0" fillId="0" borderId="0" xfId="0" applyAlignment="1">
      <alignment horizontal="center" vertical="center"/>
    </xf>
    <xf numFmtId="0" fontId="20" fillId="24" borderId="11" xfId="0" applyFont="1" applyFill="1" applyBorder="1" applyAlignment="1">
      <alignment horizontal="center" vertical="center"/>
    </xf>
    <xf numFmtId="0" fontId="20" fillId="24" borderId="11" xfId="0" applyFont="1" applyFill="1" applyBorder="1" applyAlignment="1">
      <alignment horizontal="center" vertical="center" wrapText="1"/>
    </xf>
    <xf numFmtId="0" fontId="21" fillId="25" borderId="11" xfId="0" applyFont="1" applyFill="1" applyBorder="1" applyAlignment="1">
      <alignment horizontal="center" vertical="center"/>
    </xf>
    <xf numFmtId="168" fontId="21" fillId="25" borderId="11" xfId="0" applyNumberFormat="1" applyFont="1" applyFill="1" applyBorder="1" applyAlignment="1">
      <alignment horizontal="center" vertical="center" wrapText="1"/>
    </xf>
    <xf numFmtId="0" fontId="21" fillId="25" borderId="11" xfId="0" applyFont="1" applyFill="1" applyBorder="1" applyAlignment="1">
      <alignment horizontal="center" vertical="center" wrapText="1"/>
    </xf>
    <xf numFmtId="4" fontId="21" fillId="25" borderId="11" xfId="0" applyNumberFormat="1" applyFont="1" applyFill="1" applyBorder="1" applyAlignment="1">
      <alignment horizontal="center" vertical="center" wrapText="1"/>
    </xf>
    <xf numFmtId="0" fontId="20" fillId="0" borderId="0" xfId="0" applyFont="1" applyAlignment="1">
      <alignment vertical="center"/>
    </xf>
    <xf numFmtId="0" fontId="20" fillId="26" borderId="12" xfId="0" applyFont="1" applyFill="1" applyBorder="1" applyAlignment="1">
      <alignment vertical="center"/>
    </xf>
    <xf numFmtId="168" fontId="20" fillId="26" borderId="11" xfId="0" applyNumberFormat="1" applyFont="1" applyFill="1" applyBorder="1" applyAlignment="1">
      <alignment horizontal="center" vertical="center"/>
    </xf>
    <xf numFmtId="0" fontId="20" fillId="26" borderId="13" xfId="0" applyFont="1" applyFill="1" applyBorder="1" applyAlignment="1">
      <alignment vertical="center"/>
    </xf>
    <xf numFmtId="4" fontId="20" fillId="26" borderId="11" xfId="0" applyNumberFormat="1" applyFont="1" applyFill="1" applyBorder="1" applyAlignment="1">
      <alignment horizontal="center" vertical="center" wrapText="1"/>
    </xf>
    <xf numFmtId="168" fontId="20" fillId="26" borderId="11" xfId="0" applyNumberFormat="1" applyFont="1" applyFill="1" applyBorder="1" applyAlignment="1">
      <alignment horizontal="center" vertical="center" wrapText="1"/>
    </xf>
    <xf numFmtId="0" fontId="20" fillId="26" borderId="11" xfId="0" applyFont="1" applyFill="1" applyBorder="1" applyAlignment="1">
      <alignment vertical="center"/>
    </xf>
    <xf numFmtId="0" fontId="21" fillId="0" borderId="0" xfId="0" applyFont="1" applyAlignment="1">
      <alignment horizontal="center" vertical="center"/>
    </xf>
    <xf numFmtId="0" fontId="20" fillId="26" borderId="12" xfId="0" applyFont="1" applyFill="1" applyBorder="1" applyAlignment="1">
      <alignment vertical="center" wrapText="1"/>
    </xf>
    <xf numFmtId="0" fontId="20" fillId="26" borderId="14" xfId="0" applyFont="1" applyFill="1" applyBorder="1" applyAlignment="1">
      <alignment vertical="center" wrapText="1"/>
    </xf>
    <xf numFmtId="0" fontId="22" fillId="25" borderId="0" xfId="0" applyFont="1" applyFill="1" applyAlignment="1">
      <alignment vertical="center"/>
    </xf>
    <xf numFmtId="0" fontId="22" fillId="0" borderId="0" xfId="0" applyFont="1" applyAlignment="1">
      <alignment vertical="center"/>
    </xf>
    <xf numFmtId="0" fontId="22" fillId="25" borderId="17" xfId="0" applyFont="1" applyFill="1" applyBorder="1" applyAlignment="1">
      <alignment wrapText="1"/>
    </xf>
    <xf numFmtId="0" fontId="22" fillId="0" borderId="11" xfId="0" applyFont="1" applyBorder="1" applyAlignment="1" applyProtection="1">
      <alignment vertical="center"/>
      <protection locked="0"/>
    </xf>
    <xf numFmtId="0" fontId="22" fillId="25" borderId="17" xfId="0" applyFont="1" applyFill="1" applyBorder="1" applyAlignment="1">
      <alignment horizontal="left" wrapText="1"/>
    </xf>
    <xf numFmtId="0" fontId="22" fillId="0" borderId="17" xfId="0" applyFont="1" applyBorder="1" applyAlignment="1">
      <alignment vertical="center"/>
    </xf>
    <xf numFmtId="0" fontId="22" fillId="0" borderId="17" xfId="0" applyFont="1" applyBorder="1" applyAlignment="1">
      <alignment vertical="center" wrapText="1"/>
    </xf>
    <xf numFmtId="0" fontId="26" fillId="24" borderId="17" xfId="0" applyFont="1" applyFill="1" applyBorder="1" applyAlignment="1">
      <alignment vertical="center"/>
    </xf>
    <xf numFmtId="0" fontId="26" fillId="24" borderId="11" xfId="0" applyFont="1" applyFill="1" applyBorder="1" applyAlignment="1">
      <alignment horizontal="center" vertical="top" wrapText="1"/>
    </xf>
    <xf numFmtId="0" fontId="26" fillId="24" borderId="18" xfId="0" applyFont="1" applyFill="1" applyBorder="1" applyAlignment="1">
      <alignment horizontal="center" vertical="top" wrapText="1"/>
    </xf>
    <xf numFmtId="167" fontId="22" fillId="0" borderId="11" xfId="1" applyFont="1" applyBorder="1" applyAlignment="1" applyProtection="1">
      <alignment vertical="center"/>
    </xf>
    <xf numFmtId="167" fontId="22" fillId="0" borderId="18" xfId="1" applyFont="1" applyBorder="1" applyAlignment="1" applyProtection="1">
      <alignment vertical="center"/>
    </xf>
    <xf numFmtId="167" fontId="22" fillId="25" borderId="0" xfId="0" applyNumberFormat="1" applyFont="1" applyFill="1" applyAlignment="1">
      <alignment vertical="center"/>
    </xf>
    <xf numFmtId="0" fontId="22" fillId="25" borderId="17" xfId="0" applyFont="1" applyFill="1" applyBorder="1" applyAlignment="1">
      <alignment vertical="center"/>
    </xf>
    <xf numFmtId="0" fontId="22" fillId="25" borderId="17" xfId="0" applyFont="1" applyFill="1" applyBorder="1"/>
    <xf numFmtId="0" fontId="22" fillId="25" borderId="19" xfId="0" applyFont="1" applyFill="1" applyBorder="1" applyAlignment="1">
      <alignment vertical="center"/>
    </xf>
    <xf numFmtId="4" fontId="22" fillId="25" borderId="0" xfId="0" applyNumberFormat="1" applyFont="1" applyFill="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26" fillId="0" borderId="0" xfId="0" applyFont="1" applyAlignment="1">
      <alignment vertical="center"/>
    </xf>
    <xf numFmtId="169" fontId="26" fillId="0" borderId="18" xfId="0" applyNumberFormat="1" applyFont="1" applyBorder="1" applyAlignment="1">
      <alignment horizontal="center" vertical="center"/>
    </xf>
    <xf numFmtId="169" fontId="26" fillId="0" borderId="0" xfId="0" applyNumberFormat="1" applyFont="1" applyAlignment="1">
      <alignment vertical="center"/>
    </xf>
    <xf numFmtId="0" fontId="26" fillId="21" borderId="18" xfId="0" applyFont="1" applyFill="1" applyBorder="1" applyAlignment="1" applyProtection="1">
      <alignment horizontal="center" vertical="center"/>
      <protection locked="0"/>
    </xf>
    <xf numFmtId="0" fontId="22" fillId="0" borderId="11" xfId="0" applyFont="1" applyBorder="1" applyAlignment="1">
      <alignment horizontal="center" vertical="center"/>
    </xf>
    <xf numFmtId="0" fontId="26" fillId="0" borderId="0" xfId="0" applyFont="1" applyAlignment="1">
      <alignment horizontal="center" vertical="center"/>
    </xf>
    <xf numFmtId="0" fontId="26" fillId="0" borderId="20" xfId="0" applyFont="1" applyBorder="1" applyAlignment="1">
      <alignment horizontal="center" vertical="center"/>
    </xf>
    <xf numFmtId="0" fontId="26" fillId="24" borderId="18" xfId="0" applyFont="1" applyFill="1" applyBorder="1" applyAlignment="1">
      <alignment horizontal="center" vertical="center" wrapText="1"/>
    </xf>
    <xf numFmtId="0" fontId="26" fillId="0" borderId="0" xfId="0" applyFont="1" applyAlignment="1">
      <alignment vertical="center" wrapText="1"/>
    </xf>
    <xf numFmtId="0" fontId="22" fillId="0" borderId="19" xfId="0" applyFont="1" applyBorder="1" applyAlignment="1">
      <alignment vertical="center"/>
    </xf>
    <xf numFmtId="170" fontId="26" fillId="0" borderId="18" xfId="0" applyNumberFormat="1" applyFont="1" applyBorder="1" applyAlignment="1">
      <alignment horizontal="center" vertical="center"/>
    </xf>
    <xf numFmtId="170" fontId="26" fillId="0" borderId="0" xfId="0" applyNumberFormat="1" applyFont="1" applyAlignment="1">
      <alignment vertical="center"/>
    </xf>
    <xf numFmtId="0" fontId="26" fillId="25" borderId="0" xfId="0" applyFont="1" applyFill="1" applyAlignment="1">
      <alignment horizontal="center" vertical="center"/>
    </xf>
    <xf numFmtId="0" fontId="22" fillId="25" borderId="0" xfId="0" applyFont="1" applyFill="1" applyAlignment="1">
      <alignment horizontal="center" vertical="center"/>
    </xf>
    <xf numFmtId="171" fontId="22" fillId="25" borderId="11" xfId="0" applyNumberFormat="1" applyFont="1" applyFill="1" applyBorder="1" applyAlignment="1">
      <alignment horizontal="center" vertical="center"/>
    </xf>
    <xf numFmtId="0" fontId="22" fillId="24" borderId="18" xfId="0" applyFont="1" applyFill="1" applyBorder="1" applyAlignment="1">
      <alignment horizontal="center" vertical="center"/>
    </xf>
    <xf numFmtId="0" fontId="26" fillId="24" borderId="19" xfId="0" applyFont="1" applyFill="1" applyBorder="1" applyAlignment="1">
      <alignment vertical="center"/>
    </xf>
    <xf numFmtId="171" fontId="26" fillId="24" borderId="22" xfId="0" applyNumberFormat="1" applyFont="1" applyFill="1" applyBorder="1" applyAlignment="1">
      <alignment horizontal="center" vertical="center"/>
    </xf>
    <xf numFmtId="0" fontId="22" fillId="24" borderId="20" xfId="0" applyFont="1" applyFill="1" applyBorder="1" applyAlignment="1">
      <alignment horizontal="center" vertical="center"/>
    </xf>
    <xf numFmtId="171" fontId="22" fillId="25" borderId="0" xfId="0" applyNumberFormat="1" applyFont="1" applyFill="1" applyAlignment="1">
      <alignment vertical="center"/>
    </xf>
    <xf numFmtId="0" fontId="24" fillId="25" borderId="26" xfId="0" applyFont="1" applyFill="1" applyBorder="1" applyAlignment="1">
      <alignment horizontal="center" vertical="center"/>
    </xf>
    <xf numFmtId="0" fontId="24" fillId="25" borderId="0" xfId="0" applyFont="1" applyFill="1" applyAlignment="1">
      <alignment horizontal="center" vertical="center"/>
    </xf>
    <xf numFmtId="0" fontId="22" fillId="25" borderId="27" xfId="0" applyFont="1" applyFill="1" applyBorder="1" applyAlignment="1">
      <alignment vertical="center"/>
    </xf>
    <xf numFmtId="172" fontId="22" fillId="0" borderId="11" xfId="0" applyNumberFormat="1" applyFont="1" applyBorder="1" applyAlignment="1">
      <alignment horizontal="center" vertical="center"/>
    </xf>
    <xf numFmtId="171" fontId="22" fillId="0" borderId="11" xfId="0" applyNumberFormat="1" applyFont="1" applyBorder="1" applyAlignment="1">
      <alignment horizontal="center" vertical="center"/>
    </xf>
    <xf numFmtId="172" fontId="22" fillId="21" borderId="11" xfId="0" applyNumberFormat="1" applyFont="1" applyFill="1" applyBorder="1" applyAlignment="1" applyProtection="1">
      <alignment horizontal="center" vertical="center"/>
      <protection locked="0"/>
    </xf>
    <xf numFmtId="172" fontId="26" fillId="24" borderId="11" xfId="0" applyNumberFormat="1" applyFont="1" applyFill="1" applyBorder="1" applyAlignment="1">
      <alignment horizontal="center" vertical="center"/>
    </xf>
    <xf numFmtId="171" fontId="26" fillId="24" borderId="11" xfId="0" applyNumberFormat="1" applyFont="1" applyFill="1" applyBorder="1" applyAlignment="1">
      <alignment horizontal="center" vertical="center"/>
    </xf>
    <xf numFmtId="0" fontId="22" fillId="24" borderId="28" xfId="0" applyFont="1" applyFill="1" applyBorder="1" applyAlignment="1">
      <alignment horizontal="center" vertical="center"/>
    </xf>
    <xf numFmtId="0" fontId="29" fillId="25" borderId="17" xfId="0" applyFont="1" applyFill="1" applyBorder="1" applyAlignment="1">
      <alignment vertical="center"/>
    </xf>
    <xf numFmtId="9" fontId="22" fillId="25" borderId="11" xfId="0" applyNumberFormat="1" applyFont="1" applyFill="1" applyBorder="1" applyAlignment="1">
      <alignment horizontal="center" vertical="center"/>
    </xf>
    <xf numFmtId="0" fontId="22" fillId="21" borderId="17" xfId="0" applyFont="1" applyFill="1" applyBorder="1" applyAlignment="1" applyProtection="1">
      <alignment vertical="center"/>
      <protection locked="0"/>
    </xf>
    <xf numFmtId="0" fontId="29" fillId="0" borderId="17" xfId="0" applyFont="1" applyBorder="1" applyAlignment="1">
      <alignment vertical="center" wrapText="1"/>
    </xf>
    <xf numFmtId="0" fontId="22" fillId="25" borderId="29" xfId="0" applyFont="1" applyFill="1" applyBorder="1" applyAlignment="1">
      <alignment vertical="center"/>
    </xf>
    <xf numFmtId="0" fontId="22" fillId="25" borderId="17" xfId="0" applyFont="1" applyFill="1" applyBorder="1" applyAlignment="1">
      <alignment vertical="center" wrapText="1"/>
    </xf>
    <xf numFmtId="172" fontId="22" fillId="25" borderId="11" xfId="0" applyNumberFormat="1" applyFont="1" applyFill="1" applyBorder="1" applyAlignment="1">
      <alignment horizontal="center" vertical="center"/>
    </xf>
    <xf numFmtId="172" fontId="22" fillId="25" borderId="0" xfId="0" applyNumberFormat="1" applyFont="1" applyFill="1" applyAlignment="1">
      <alignment vertical="center"/>
    </xf>
    <xf numFmtId="172" fontId="22" fillId="25" borderId="30" xfId="0" applyNumberFormat="1" applyFont="1" applyFill="1" applyBorder="1" applyAlignment="1">
      <alignment horizontal="center" vertical="center"/>
    </xf>
    <xf numFmtId="10" fontId="22" fillId="25" borderId="30" xfId="0" applyNumberFormat="1" applyFont="1" applyFill="1" applyBorder="1" applyAlignment="1">
      <alignment horizontal="center" vertical="center"/>
    </xf>
    <xf numFmtId="171" fontId="22" fillId="25" borderId="30" xfId="0" applyNumberFormat="1" applyFont="1" applyFill="1" applyBorder="1" applyAlignment="1">
      <alignment horizontal="center" vertical="center"/>
    </xf>
    <xf numFmtId="172" fontId="26" fillId="24" borderId="22" xfId="0" applyNumberFormat="1" applyFont="1" applyFill="1" applyBorder="1" applyAlignment="1">
      <alignment horizontal="center" vertical="center"/>
    </xf>
    <xf numFmtId="0" fontId="26" fillId="25" borderId="26" xfId="0" applyFont="1" applyFill="1" applyBorder="1" applyAlignment="1">
      <alignment vertical="center"/>
    </xf>
    <xf numFmtId="171" fontId="26" fillId="27" borderId="32" xfId="0" applyNumberFormat="1" applyFont="1" applyFill="1" applyBorder="1" applyAlignment="1">
      <alignment horizontal="center" vertical="center"/>
    </xf>
    <xf numFmtId="0" fontId="22" fillId="24" borderId="33" xfId="0" applyFont="1" applyFill="1" applyBorder="1" applyAlignment="1">
      <alignment horizontal="center" vertical="center"/>
    </xf>
    <xf numFmtId="10" fontId="22" fillId="21" borderId="11" xfId="0" applyNumberFormat="1" applyFont="1" applyFill="1" applyBorder="1" applyAlignment="1" applyProtection="1">
      <alignment horizontal="center" vertical="center"/>
      <protection locked="0"/>
    </xf>
    <xf numFmtId="10" fontId="26" fillId="24" borderId="11" xfId="0" applyNumberFormat="1" applyFont="1" applyFill="1" applyBorder="1" applyAlignment="1">
      <alignment horizontal="center" vertical="center"/>
    </xf>
    <xf numFmtId="171" fontId="26" fillId="26" borderId="35" xfId="0" applyNumberFormat="1" applyFont="1" applyFill="1" applyBorder="1" applyAlignment="1">
      <alignment horizontal="center" vertical="center"/>
    </xf>
    <xf numFmtId="0" fontId="26" fillId="0" borderId="26" xfId="0" applyFont="1" applyBorder="1" applyAlignment="1">
      <alignment horizontal="left" vertical="center" wrapText="1"/>
    </xf>
    <xf numFmtId="173" fontId="26" fillId="0" borderId="0" xfId="0" applyNumberFormat="1" applyFont="1" applyAlignment="1">
      <alignment horizontal="center" vertical="center"/>
    </xf>
    <xf numFmtId="171" fontId="26" fillId="0" borderId="0" xfId="0" applyNumberFormat="1" applyFont="1" applyAlignment="1">
      <alignment horizontal="center" vertical="center"/>
    </xf>
    <xf numFmtId="0" fontId="22" fillId="0" borderId="27" xfId="0" applyFont="1" applyBorder="1" applyAlignment="1">
      <alignment horizontal="center" vertical="center"/>
    </xf>
    <xf numFmtId="0" fontId="26" fillId="25" borderId="0" xfId="0" applyFont="1" applyFill="1" applyAlignment="1">
      <alignment vertical="center"/>
    </xf>
    <xf numFmtId="0" fontId="30" fillId="25" borderId="0" xfId="0" applyFont="1" applyFill="1" applyAlignment="1">
      <alignment vertical="center"/>
    </xf>
    <xf numFmtId="0" fontId="31" fillId="25" borderId="26" xfId="0" applyFont="1" applyFill="1" applyBorder="1" applyAlignment="1">
      <alignment vertical="center"/>
    </xf>
    <xf numFmtId="174" fontId="31" fillId="25" borderId="0" xfId="59" applyNumberFormat="1" applyFont="1" applyFill="1" applyAlignment="1">
      <alignment horizontal="center" vertical="center"/>
    </xf>
    <xf numFmtId="168" fontId="31" fillId="25" borderId="0" xfId="59" applyNumberFormat="1" applyFont="1" applyFill="1" applyAlignment="1">
      <alignment horizontal="center" vertical="center"/>
    </xf>
    <xf numFmtId="0" fontId="26" fillId="25" borderId="27" xfId="0" applyFont="1" applyFill="1" applyBorder="1" applyAlignment="1">
      <alignment vertical="center"/>
    </xf>
    <xf numFmtId="0" fontId="30" fillId="0" borderId="0" xfId="0" applyFont="1" applyAlignment="1">
      <alignment vertical="center"/>
    </xf>
    <xf numFmtId="171" fontId="26" fillId="25" borderId="11" xfId="0" applyNumberFormat="1" applyFont="1" applyFill="1" applyBorder="1" applyAlignment="1">
      <alignment horizontal="center" vertical="center"/>
    </xf>
    <xf numFmtId="175" fontId="22" fillId="25" borderId="11" xfId="0" applyNumberFormat="1" applyFont="1" applyFill="1" applyBorder="1" applyAlignment="1">
      <alignment horizontal="center" vertical="center"/>
    </xf>
    <xf numFmtId="4" fontId="26" fillId="28" borderId="11" xfId="0" applyNumberFormat="1" applyFont="1" applyFill="1" applyBorder="1" applyAlignment="1">
      <alignment horizontal="center" vertical="center"/>
    </xf>
    <xf numFmtId="4" fontId="26" fillId="28" borderId="38" xfId="0" applyNumberFormat="1" applyFont="1" applyFill="1" applyBorder="1" applyAlignment="1">
      <alignment horizontal="center" vertical="center"/>
    </xf>
    <xf numFmtId="10" fontId="22" fillId="25" borderId="0" xfId="0" applyNumberFormat="1" applyFont="1" applyFill="1" applyAlignment="1">
      <alignment horizontal="center" vertical="center"/>
    </xf>
    <xf numFmtId="10" fontId="22" fillId="25" borderId="11" xfId="0" applyNumberFormat="1" applyFont="1" applyFill="1" applyBorder="1" applyAlignment="1">
      <alignment horizontal="center" vertical="center"/>
    </xf>
    <xf numFmtId="10" fontId="22" fillId="0" borderId="39" xfId="0" applyNumberFormat="1" applyFont="1" applyBorder="1" applyAlignment="1">
      <alignment horizontal="center" vertical="center"/>
    </xf>
    <xf numFmtId="176" fontId="26" fillId="29" borderId="22" xfId="0" applyNumberFormat="1" applyFont="1" applyFill="1" applyBorder="1" applyAlignment="1">
      <alignment horizontal="center" vertical="center"/>
    </xf>
    <xf numFmtId="10" fontId="22" fillId="25" borderId="0" xfId="0" applyNumberFormat="1" applyFont="1" applyFill="1" applyAlignment="1">
      <alignment vertical="center"/>
    </xf>
    <xf numFmtId="0" fontId="22" fillId="30" borderId="11" xfId="0" applyFont="1" applyFill="1" applyBorder="1" applyAlignment="1">
      <alignment horizontal="center" vertical="center"/>
    </xf>
    <xf numFmtId="0" fontId="22" fillId="30" borderId="11" xfId="0" applyFont="1" applyFill="1" applyBorder="1" applyAlignment="1">
      <alignment horizontal="center" vertical="center" wrapText="1"/>
    </xf>
    <xf numFmtId="171" fontId="26" fillId="27" borderId="40" xfId="0" applyNumberFormat="1" applyFont="1" applyFill="1" applyBorder="1" applyAlignment="1">
      <alignment horizontal="center" vertical="center"/>
    </xf>
    <xf numFmtId="10" fontId="26" fillId="24" borderId="22" xfId="0" applyNumberFormat="1" applyFont="1" applyFill="1" applyBorder="1" applyAlignment="1">
      <alignment horizontal="center" vertical="center"/>
    </xf>
    <xf numFmtId="0" fontId="22" fillId="0" borderId="41" xfId="0" applyFont="1" applyBorder="1" applyAlignment="1">
      <alignment vertical="center"/>
    </xf>
    <xf numFmtId="10" fontId="22" fillId="21" borderId="17" xfId="0" applyNumberFormat="1" applyFont="1" applyFill="1" applyBorder="1" applyAlignment="1" applyProtection="1">
      <alignment horizontal="center" vertical="center"/>
      <protection locked="0"/>
    </xf>
    <xf numFmtId="171" fontId="22" fillId="0" borderId="12" xfId="0" applyNumberFormat="1" applyFont="1" applyBorder="1" applyAlignment="1">
      <alignment horizontal="center" vertical="center"/>
    </xf>
    <xf numFmtId="0" fontId="22" fillId="0" borderId="42" xfId="0" applyFont="1" applyBorder="1" applyAlignment="1">
      <alignment vertical="center"/>
    </xf>
    <xf numFmtId="10" fontId="22" fillId="21" borderId="39" xfId="0" applyNumberFormat="1" applyFont="1" applyFill="1" applyBorder="1" applyAlignment="1" applyProtection="1">
      <alignment horizontal="center" vertical="center"/>
      <protection locked="0"/>
    </xf>
    <xf numFmtId="171" fontId="22" fillId="0" borderId="43" xfId="0" applyNumberFormat="1" applyFont="1" applyBorder="1" applyAlignment="1">
      <alignment horizontal="center" vertical="center"/>
    </xf>
    <xf numFmtId="10" fontId="26" fillId="24" borderId="44" xfId="0" applyNumberFormat="1" applyFont="1" applyFill="1" applyBorder="1" applyAlignment="1">
      <alignment horizontal="center" vertical="center"/>
    </xf>
    <xf numFmtId="171" fontId="26" fillId="24" borderId="45" xfId="0" applyNumberFormat="1" applyFont="1" applyFill="1" applyBorder="1" applyAlignment="1">
      <alignment horizontal="center" vertical="center"/>
    </xf>
    <xf numFmtId="4" fontId="26" fillId="28" borderId="22" xfId="0" applyNumberFormat="1" applyFont="1" applyFill="1" applyBorder="1" applyAlignment="1">
      <alignment horizontal="center" vertical="center"/>
    </xf>
    <xf numFmtId="172" fontId="26" fillId="25" borderId="0" xfId="0" applyNumberFormat="1" applyFont="1" applyFill="1" applyAlignment="1">
      <alignment horizontal="center" vertical="center"/>
    </xf>
    <xf numFmtId="0" fontId="22" fillId="25" borderId="46" xfId="0" applyFont="1" applyFill="1" applyBorder="1" applyAlignment="1">
      <alignment vertical="center"/>
    </xf>
    <xf numFmtId="170" fontId="22" fillId="0" borderId="0" xfId="0" applyNumberFormat="1" applyFont="1" applyAlignment="1">
      <alignment vertical="center"/>
    </xf>
    <xf numFmtId="0" fontId="0" fillId="25" borderId="0" xfId="0" applyFill="1"/>
    <xf numFmtId="0" fontId="24" fillId="25" borderId="0" xfId="0" applyFont="1" applyFill="1" applyAlignment="1">
      <alignment horizontal="center"/>
    </xf>
    <xf numFmtId="0" fontId="24" fillId="25" borderId="0" xfId="0" applyFont="1" applyFill="1"/>
    <xf numFmtId="4" fontId="24" fillId="25" borderId="0" xfId="0" applyNumberFormat="1" applyFont="1" applyFill="1" applyAlignment="1">
      <alignment horizontal="right" vertical="center"/>
    </xf>
    <xf numFmtId="0" fontId="25" fillId="31" borderId="17" xfId="0" applyFont="1" applyFill="1" applyBorder="1" applyAlignment="1">
      <alignment horizontal="center" vertical="center" wrapText="1"/>
    </xf>
    <xf numFmtId="0" fontId="25" fillId="31" borderId="11" xfId="0" applyFont="1" applyFill="1" applyBorder="1" applyAlignment="1">
      <alignment horizontal="center" vertical="center" wrapText="1"/>
    </xf>
    <xf numFmtId="0" fontId="25" fillId="31" borderId="18" xfId="0" applyFont="1" applyFill="1" applyBorder="1" applyAlignment="1">
      <alignment horizontal="center" vertical="center" wrapText="1"/>
    </xf>
    <xf numFmtId="0" fontId="24" fillId="25" borderId="17" xfId="0" applyFont="1" applyFill="1" applyBorder="1" applyAlignment="1">
      <alignment horizontal="center" vertical="center"/>
    </xf>
    <xf numFmtId="0" fontId="33" fillId="0" borderId="11" xfId="0" applyFont="1" applyBorder="1" applyAlignment="1">
      <alignment horizontal="center" vertical="center" wrapText="1"/>
    </xf>
    <xf numFmtId="0" fontId="24" fillId="25" borderId="11" xfId="0" applyFont="1" applyFill="1" applyBorder="1" applyAlignment="1">
      <alignment horizontal="center" vertical="center"/>
    </xf>
    <xf numFmtId="0" fontId="24" fillId="25" borderId="11" xfId="0" applyFont="1" applyFill="1" applyBorder="1" applyAlignment="1">
      <alignment horizontal="left" vertical="center" wrapText="1"/>
    </xf>
    <xf numFmtId="4" fontId="24" fillId="21" borderId="11" xfId="0" applyNumberFormat="1" applyFont="1" applyFill="1" applyBorder="1" applyAlignment="1" applyProtection="1">
      <alignment horizontal="center" vertical="center"/>
      <protection locked="0"/>
    </xf>
    <xf numFmtId="4" fontId="24" fillId="25" borderId="11" xfId="0" applyNumberFormat="1" applyFont="1" applyFill="1" applyBorder="1" applyAlignment="1">
      <alignment horizontal="center" vertical="center"/>
    </xf>
    <xf numFmtId="4" fontId="24" fillId="25" borderId="18" xfId="0" applyNumberFormat="1" applyFont="1" applyFill="1" applyBorder="1" applyAlignment="1">
      <alignment horizontal="center" vertical="center"/>
    </xf>
    <xf numFmtId="0" fontId="34" fillId="0" borderId="11" xfId="0" applyFont="1" applyBorder="1" applyAlignment="1">
      <alignment horizontal="center" vertical="center"/>
    </xf>
    <xf numFmtId="4" fontId="24" fillId="26" borderId="22" xfId="0" applyNumberFormat="1" applyFont="1" applyFill="1" applyBorder="1" applyAlignment="1">
      <alignment horizontal="right" vertical="center"/>
    </xf>
    <xf numFmtId="4" fontId="24" fillId="26" borderId="20" xfId="0" applyNumberFormat="1" applyFont="1" applyFill="1" applyBorder="1" applyAlignment="1">
      <alignment horizontal="right" vertical="center"/>
    </xf>
    <xf numFmtId="0" fontId="34" fillId="0" borderId="0" xfId="0" applyFont="1"/>
    <xf numFmtId="0" fontId="24" fillId="0" borderId="17" xfId="0" applyFont="1" applyBorder="1" applyAlignment="1">
      <alignment horizontal="center" vertical="center" wrapText="1"/>
    </xf>
    <xf numFmtId="0" fontId="33" fillId="0" borderId="11" xfId="0" applyFont="1" applyBorder="1" applyAlignment="1">
      <alignment horizontal="left" vertical="center" wrapText="1"/>
    </xf>
    <xf numFmtId="0" fontId="24" fillId="0" borderId="46"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0" xfId="0" applyFont="1" applyBorder="1" applyAlignment="1">
      <alignment horizontal="left" vertical="center" wrapText="1"/>
    </xf>
    <xf numFmtId="4" fontId="24" fillId="21" borderId="30" xfId="0" applyNumberFormat="1" applyFont="1" applyFill="1" applyBorder="1" applyAlignment="1" applyProtection="1">
      <alignment horizontal="center" vertical="center"/>
      <protection locked="0"/>
    </xf>
    <xf numFmtId="4" fontId="24" fillId="26" borderId="48" xfId="0" applyNumberFormat="1" applyFont="1" applyFill="1" applyBorder="1" applyAlignment="1">
      <alignment horizontal="right" vertical="center"/>
    </xf>
    <xf numFmtId="0" fontId="24" fillId="0" borderId="0" xfId="0" applyFont="1" applyAlignment="1">
      <alignment horizontal="center" vertical="center" wrapText="1"/>
    </xf>
    <xf numFmtId="0" fontId="24" fillId="0" borderId="0" xfId="0" applyFont="1" applyAlignment="1">
      <alignment horizontal="left" vertical="center" wrapText="1" indent="1"/>
    </xf>
    <xf numFmtId="4" fontId="24" fillId="0" borderId="0" xfId="0" applyNumberFormat="1" applyFont="1" applyAlignment="1">
      <alignment horizontal="right" vertical="center"/>
    </xf>
    <xf numFmtId="0" fontId="33" fillId="0" borderId="11" xfId="0" applyFont="1" applyBorder="1" applyAlignment="1">
      <alignment horizontal="right" vertical="center" wrapText="1" indent="6"/>
    </xf>
    <xf numFmtId="0" fontId="33" fillId="0" borderId="11" xfId="0" applyFont="1" applyBorder="1" applyAlignment="1">
      <alignment vertical="center" wrapText="1"/>
    </xf>
    <xf numFmtId="4" fontId="24" fillId="21" borderId="11" xfId="0" applyNumberFormat="1" applyFont="1" applyFill="1" applyBorder="1" applyAlignment="1" applyProtection="1">
      <alignment horizontal="right" vertical="center"/>
      <protection locked="0"/>
    </xf>
    <xf numFmtId="4" fontId="24" fillId="25" borderId="11" xfId="0" applyNumberFormat="1" applyFont="1" applyFill="1" applyBorder="1" applyAlignment="1">
      <alignment horizontal="right" vertical="center"/>
    </xf>
    <xf numFmtId="4" fontId="24" fillId="25" borderId="18" xfId="0" applyNumberFormat="1" applyFont="1" applyFill="1" applyBorder="1" applyAlignment="1">
      <alignment horizontal="right" vertical="center"/>
    </xf>
    <xf numFmtId="0" fontId="33" fillId="0" borderId="11" xfId="0" applyFont="1" applyBorder="1" applyAlignment="1">
      <alignment vertical="top" wrapText="1"/>
    </xf>
    <xf numFmtId="0" fontId="33" fillId="0" borderId="11" xfId="0" applyFont="1" applyBorder="1" applyAlignment="1">
      <alignment horizontal="left" vertical="center" wrapText="1" indent="9"/>
    </xf>
    <xf numFmtId="0" fontId="24" fillId="0" borderId="11" xfId="0" applyFont="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center"/>
    </xf>
    <xf numFmtId="0" fontId="24" fillId="0" borderId="0" xfId="0" applyFont="1"/>
    <xf numFmtId="0" fontId="1" fillId="0" borderId="0" xfId="69" applyAlignment="1">
      <alignment vertical="center"/>
    </xf>
    <xf numFmtId="1" fontId="1" fillId="0" borderId="0" xfId="69" applyNumberFormat="1" applyAlignment="1">
      <alignment horizontal="center" vertical="center"/>
    </xf>
    <xf numFmtId="0" fontId="1" fillId="0" borderId="0" xfId="69" applyAlignment="1">
      <alignment horizontal="center" vertical="center"/>
    </xf>
    <xf numFmtId="0" fontId="15" fillId="0" borderId="0" xfId="69" applyFont="1" applyAlignment="1">
      <alignment vertical="center"/>
    </xf>
    <xf numFmtId="0" fontId="36" fillId="27" borderId="17" xfId="69" applyFont="1" applyFill="1" applyBorder="1" applyAlignment="1">
      <alignment horizontal="center" vertical="center" wrapText="1"/>
    </xf>
    <xf numFmtId="0" fontId="36" fillId="27" borderId="11" xfId="69" applyFont="1" applyFill="1" applyBorder="1" applyAlignment="1">
      <alignment horizontal="center" vertical="center" wrapText="1"/>
    </xf>
    <xf numFmtId="1" fontId="36" fillId="27" borderId="11" xfId="69" applyNumberFormat="1" applyFont="1" applyFill="1" applyBorder="1" applyAlignment="1">
      <alignment horizontal="center" vertical="center" wrapText="1"/>
    </xf>
    <xf numFmtId="0" fontId="36" fillId="27" borderId="18" xfId="69" applyFont="1" applyFill="1" applyBorder="1" applyAlignment="1">
      <alignment horizontal="center" vertical="center" wrapText="1"/>
    </xf>
    <xf numFmtId="0" fontId="1" fillId="25" borderId="17" xfId="69" applyFill="1" applyBorder="1" applyAlignment="1">
      <alignment horizontal="center" vertical="center"/>
    </xf>
    <xf numFmtId="0" fontId="37" fillId="0" borderId="11" xfId="0" applyFont="1" applyBorder="1" applyAlignment="1">
      <alignment wrapText="1"/>
    </xf>
    <xf numFmtId="4" fontId="1" fillId="21" borderId="11" xfId="69" applyNumberFormat="1" applyFill="1" applyBorder="1" applyAlignment="1" applyProtection="1">
      <alignment horizontal="right" vertical="center"/>
      <protection locked="0"/>
    </xf>
    <xf numFmtId="1" fontId="1" fillId="0" borderId="11" xfId="69" applyNumberFormat="1" applyBorder="1" applyAlignment="1">
      <alignment horizontal="center" vertical="center"/>
    </xf>
    <xf numFmtId="4" fontId="1" fillId="0" borderId="18" xfId="69" applyNumberFormat="1" applyBorder="1" applyAlignment="1">
      <alignment horizontal="center" vertical="center"/>
    </xf>
    <xf numFmtId="0" fontId="25" fillId="0" borderId="11" xfId="0" applyFont="1" applyBorder="1" applyAlignment="1">
      <alignment vertical="center" wrapText="1"/>
    </xf>
    <xf numFmtId="0" fontId="39" fillId="0" borderId="0" xfId="0" applyFont="1"/>
    <xf numFmtId="177" fontId="1" fillId="0" borderId="0" xfId="69" applyNumberFormat="1" applyAlignment="1">
      <alignment vertical="center"/>
    </xf>
    <xf numFmtId="168" fontId="0" fillId="0" borderId="0" xfId="0" applyNumberFormat="1" applyAlignment="1">
      <alignment horizontal="center" vertical="center"/>
    </xf>
    <xf numFmtId="0" fontId="40" fillId="27" borderId="11" xfId="0" applyFont="1" applyFill="1" applyBorder="1" applyAlignment="1">
      <alignment horizontal="center" vertical="center" wrapText="1"/>
    </xf>
    <xf numFmtId="168" fontId="40" fillId="27" borderId="11" xfId="0" applyNumberFormat="1" applyFont="1" applyFill="1" applyBorder="1" applyAlignment="1">
      <alignment horizontal="center" vertical="center" wrapText="1"/>
    </xf>
    <xf numFmtId="0" fontId="0" fillId="0" borderId="0" xfId="0" applyAlignment="1">
      <alignment horizontal="center" vertical="center" wrapText="1"/>
    </xf>
    <xf numFmtId="0" fontId="11" fillId="0" borderId="11" xfId="0" applyFont="1" applyBorder="1"/>
    <xf numFmtId="168" fontId="0" fillId="0" borderId="11" xfId="0" applyNumberFormat="1" applyBorder="1" applyAlignment="1">
      <alignment horizontal="center" vertical="center"/>
    </xf>
    <xf numFmtId="0" fontId="0" fillId="21" borderId="11" xfId="0"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1" xfId="0" applyBorder="1"/>
    <xf numFmtId="0" fontId="15" fillId="0" borderId="10" xfId="0" applyFont="1" applyBorder="1" applyAlignment="1">
      <alignment horizontal="center" vertical="center"/>
    </xf>
    <xf numFmtId="0" fontId="22" fillId="21" borderId="20" xfId="0" applyFont="1" applyFill="1" applyBorder="1" applyAlignment="1" applyProtection="1">
      <alignment horizontal="center"/>
      <protection locked="0"/>
    </xf>
    <xf numFmtId="167" fontId="22" fillId="25" borderId="0" xfId="0" applyNumberFormat="1" applyFont="1" applyFill="1" applyAlignment="1">
      <alignment horizontal="center" vertical="center"/>
    </xf>
    <xf numFmtId="0" fontId="24" fillId="25" borderId="16" xfId="0" applyFont="1" applyFill="1" applyBorder="1" applyAlignment="1">
      <alignment horizontal="left" vertical="center" wrapText="1"/>
    </xf>
    <xf numFmtId="0" fontId="22" fillId="25" borderId="16" xfId="0" applyFont="1" applyFill="1" applyBorder="1" applyAlignment="1">
      <alignment horizontal="center" vertical="center"/>
    </xf>
    <xf numFmtId="0" fontId="26" fillId="24" borderId="16" xfId="0" applyFont="1" applyFill="1" applyBorder="1" applyAlignment="1">
      <alignment horizontal="center" vertical="center"/>
    </xf>
    <xf numFmtId="0" fontId="24" fillId="21" borderId="18" xfId="0" applyFont="1" applyFill="1" applyBorder="1" applyAlignment="1" applyProtection="1">
      <alignment horizontal="center" vertical="top" wrapText="1"/>
      <protection locked="0"/>
    </xf>
    <xf numFmtId="167" fontId="22" fillId="0" borderId="18" xfId="1" applyFont="1" applyBorder="1" applyAlignment="1" applyProtection="1">
      <alignment horizontal="center" vertical="center"/>
    </xf>
    <xf numFmtId="168" fontId="22" fillId="25" borderId="18" xfId="0" applyNumberFormat="1" applyFont="1" applyFill="1" applyBorder="1" applyAlignment="1">
      <alignment vertical="center"/>
    </xf>
    <xf numFmtId="169" fontId="26" fillId="21" borderId="18" xfId="0" applyNumberFormat="1" applyFont="1" applyFill="1" applyBorder="1" applyAlignment="1" applyProtection="1">
      <alignment horizontal="center" vertical="center"/>
      <protection locked="0"/>
    </xf>
    <xf numFmtId="0" fontId="26" fillId="0" borderId="18" xfId="0" applyFont="1" applyBorder="1" applyAlignment="1">
      <alignment horizontal="center" vertical="center"/>
    </xf>
    <xf numFmtId="0" fontId="22" fillId="0" borderId="16" xfId="0" applyFont="1" applyBorder="1" applyAlignment="1">
      <alignment horizontal="center" vertical="center"/>
    </xf>
    <xf numFmtId="0" fontId="22" fillId="21" borderId="18" xfId="0" applyFont="1" applyFill="1" applyBorder="1" applyAlignment="1" applyProtection="1">
      <alignment horizontal="center" vertical="center"/>
      <protection locked="0"/>
    </xf>
    <xf numFmtId="0" fontId="26" fillId="0" borderId="16" xfId="0" applyFont="1" applyBorder="1" applyAlignment="1">
      <alignment horizontal="center" vertical="center"/>
    </xf>
    <xf numFmtId="0" fontId="22" fillId="21" borderId="18" xfId="0" applyFont="1" applyFill="1" applyBorder="1" applyAlignment="1" applyProtection="1">
      <alignment horizontal="center" wrapText="1"/>
      <protection locked="0"/>
    </xf>
    <xf numFmtId="0" fontId="22" fillId="21" borderId="11" xfId="0" applyFont="1" applyFill="1" applyBorder="1" applyAlignment="1" applyProtection="1">
      <alignment horizontal="center" wrapText="1"/>
      <protection locked="0"/>
    </xf>
    <xf numFmtId="0" fontId="23" fillId="24" borderId="15" xfId="0" applyFont="1" applyFill="1" applyBorder="1" applyAlignment="1">
      <alignment horizontal="center" vertical="center"/>
    </xf>
    <xf numFmtId="0" fontId="24" fillId="25" borderId="16" xfId="0" applyFont="1" applyFill="1" applyBorder="1" applyAlignment="1">
      <alignment horizontal="center" vertical="center" wrapText="1"/>
    </xf>
    <xf numFmtId="0" fontId="26" fillId="29" borderId="15" xfId="0" applyFont="1" applyFill="1" applyBorder="1" applyAlignment="1">
      <alignment horizontal="center" vertical="center"/>
    </xf>
    <xf numFmtId="0" fontId="22" fillId="24" borderId="18" xfId="0" applyFont="1" applyFill="1" applyBorder="1" applyAlignment="1">
      <alignment horizontal="center" vertical="center"/>
    </xf>
    <xf numFmtId="0" fontId="26" fillId="24" borderId="17" xfId="0" applyFont="1" applyFill="1" applyBorder="1" applyAlignment="1">
      <alignment horizontal="left" vertical="center"/>
    </xf>
    <xf numFmtId="0" fontId="22" fillId="24" borderId="20" xfId="0" applyFont="1" applyFill="1" applyBorder="1" applyAlignment="1">
      <alignment horizontal="center" vertical="center" wrapText="1"/>
    </xf>
    <xf numFmtId="0" fontId="22" fillId="25" borderId="17" xfId="0" applyFont="1" applyFill="1" applyBorder="1" applyAlignment="1">
      <alignment horizontal="left" vertical="center"/>
    </xf>
    <xf numFmtId="0" fontId="26" fillId="29" borderId="19" xfId="0" applyFont="1" applyFill="1" applyBorder="1" applyAlignment="1">
      <alignment horizontal="left" vertical="center"/>
    </xf>
    <xf numFmtId="0" fontId="26" fillId="24" borderId="15" xfId="0" applyFont="1" applyFill="1" applyBorder="1" applyAlignment="1">
      <alignment horizontal="center" vertical="center"/>
    </xf>
    <xf numFmtId="0" fontId="26" fillId="25" borderId="17" xfId="0" applyFont="1" applyFill="1" applyBorder="1" applyAlignment="1">
      <alignment horizontal="left" vertical="center"/>
    </xf>
    <xf numFmtId="0" fontId="26" fillId="28" borderId="17" xfId="0" applyFont="1" applyFill="1" applyBorder="1" applyAlignment="1">
      <alignment horizontal="left" vertical="center"/>
    </xf>
    <xf numFmtId="0" fontId="26" fillId="28" borderId="37" xfId="0" applyFont="1" applyFill="1" applyBorder="1" applyAlignment="1">
      <alignment horizontal="left" vertical="center"/>
    </xf>
    <xf numFmtId="0" fontId="26" fillId="25" borderId="26" xfId="0" applyFont="1" applyFill="1" applyBorder="1" applyAlignment="1">
      <alignment horizontal="center" vertical="center"/>
    </xf>
    <xf numFmtId="0" fontId="26" fillId="26" borderId="31" xfId="0" applyFont="1" applyFill="1" applyBorder="1" applyAlignment="1">
      <alignment horizontal="left" vertical="center" wrapText="1"/>
    </xf>
    <xf numFmtId="0" fontId="24" fillId="25" borderId="36" xfId="0" applyFont="1" applyFill="1" applyBorder="1" applyAlignment="1">
      <alignment horizontal="center" vertical="center"/>
    </xf>
    <xf numFmtId="0" fontId="26" fillId="27" borderId="31" xfId="0" applyFont="1" applyFill="1" applyBorder="1" applyAlignment="1">
      <alignment horizontal="left" vertical="center" wrapText="1"/>
    </xf>
    <xf numFmtId="0" fontId="24" fillId="25" borderId="34" xfId="0" applyFont="1" applyFill="1" applyBorder="1" applyAlignment="1">
      <alignment horizontal="center" vertical="center"/>
    </xf>
    <xf numFmtId="0" fontId="26" fillId="24" borderId="19" xfId="0" applyFont="1" applyFill="1" applyBorder="1" applyAlignment="1">
      <alignment horizontal="left" vertical="center"/>
    </xf>
    <xf numFmtId="171" fontId="22" fillId="21" borderId="11" xfId="0" applyNumberFormat="1" applyFont="1" applyFill="1" applyBorder="1" applyAlignment="1" applyProtection="1">
      <alignment horizontal="center" vertical="center"/>
      <protection locked="0"/>
    </xf>
    <xf numFmtId="171" fontId="22" fillId="25" borderId="11" xfId="0" applyNumberFormat="1" applyFont="1" applyFill="1" applyBorder="1" applyAlignment="1">
      <alignment horizontal="center" vertical="center"/>
    </xf>
    <xf numFmtId="0" fontId="24" fillId="0" borderId="26" xfId="0" applyFont="1" applyBorder="1" applyAlignment="1">
      <alignment horizontal="center" vertical="center"/>
    </xf>
    <xf numFmtId="171" fontId="26" fillId="24" borderId="22" xfId="0" applyNumberFormat="1" applyFont="1" applyFill="1" applyBorder="1" applyAlignment="1">
      <alignment horizontal="center" vertical="center"/>
    </xf>
    <xf numFmtId="0" fontId="26" fillId="24" borderId="16" xfId="0" applyFont="1" applyFill="1" applyBorder="1" applyAlignment="1">
      <alignment horizontal="center" vertical="center" wrapText="1"/>
    </xf>
    <xf numFmtId="0" fontId="22" fillId="0" borderId="17" xfId="0" applyFont="1" applyBorder="1" applyAlignment="1">
      <alignment horizontal="left" vertical="center"/>
    </xf>
    <xf numFmtId="0" fontId="27" fillId="24" borderId="23" xfId="0" applyFont="1" applyFill="1" applyBorder="1" applyAlignment="1">
      <alignment horizontal="center" vertical="center" wrapText="1"/>
    </xf>
    <xf numFmtId="0" fontId="26" fillId="24" borderId="24" xfId="0" applyFont="1" applyFill="1" applyBorder="1" applyAlignment="1">
      <alignment horizontal="center" vertical="center" wrapText="1"/>
    </xf>
    <xf numFmtId="0" fontId="26" fillId="24" borderId="25" xfId="0" applyFont="1" applyFill="1" applyBorder="1" applyAlignment="1">
      <alignment horizontal="center" vertical="center" wrapText="1"/>
    </xf>
    <xf numFmtId="0" fontId="28" fillId="24" borderId="11" xfId="0" applyFont="1" applyFill="1" applyBorder="1" applyAlignment="1">
      <alignment horizontal="center" vertical="center" wrapText="1"/>
    </xf>
    <xf numFmtId="0" fontId="22" fillId="0" borderId="19" xfId="0" applyFont="1" applyBorder="1" applyAlignment="1">
      <alignment horizontal="left" vertical="center"/>
    </xf>
    <xf numFmtId="0" fontId="26" fillId="24" borderId="11" xfId="0" applyFont="1" applyFill="1" applyBorder="1" applyAlignment="1">
      <alignment horizontal="center" vertical="center"/>
    </xf>
    <xf numFmtId="0" fontId="22" fillId="0" borderId="22" xfId="0" applyFont="1" applyBorder="1" applyAlignment="1">
      <alignment horizontal="center" vertical="center"/>
    </xf>
    <xf numFmtId="0" fontId="23" fillId="24" borderId="21" xfId="0" applyFont="1" applyFill="1" applyBorder="1" applyAlignment="1">
      <alignment horizontal="center" vertical="center"/>
    </xf>
    <xf numFmtId="0" fontId="26" fillId="28" borderId="19" xfId="0" applyFont="1" applyFill="1" applyBorder="1" applyAlignment="1">
      <alignment horizontal="left" vertical="center"/>
    </xf>
    <xf numFmtId="0" fontId="26" fillId="27" borderId="21" xfId="0" applyFont="1" applyFill="1" applyBorder="1" applyAlignment="1">
      <alignment horizontal="left" vertical="center" wrapText="1"/>
    </xf>
    <xf numFmtId="0" fontId="24" fillId="25" borderId="21" xfId="0" applyFont="1" applyFill="1" applyBorder="1" applyAlignment="1">
      <alignment horizontal="center" vertical="center"/>
    </xf>
    <xf numFmtId="0" fontId="22" fillId="25" borderId="17" xfId="0" applyFont="1" applyFill="1" applyBorder="1" applyAlignment="1">
      <alignment horizontal="left" vertical="center" wrapText="1"/>
    </xf>
    <xf numFmtId="171" fontId="26" fillId="25" borderId="34" xfId="0" applyNumberFormat="1" applyFont="1" applyFill="1" applyBorder="1" applyAlignment="1">
      <alignment horizontal="center" vertical="center"/>
    </xf>
    <xf numFmtId="0" fontId="32" fillId="29" borderId="15" xfId="0" applyFont="1" applyFill="1" applyBorder="1" applyAlignment="1">
      <alignment horizontal="center" vertical="center"/>
    </xf>
    <xf numFmtId="0" fontId="32" fillId="29" borderId="19" xfId="0" applyFont="1" applyFill="1" applyBorder="1" applyAlignment="1">
      <alignment horizontal="left" vertical="center"/>
    </xf>
    <xf numFmtId="0" fontId="25" fillId="26" borderId="19" xfId="0" applyFont="1" applyFill="1" applyBorder="1" applyAlignment="1">
      <alignment horizontal="center" vertical="center" wrapText="1"/>
    </xf>
    <xf numFmtId="0" fontId="27" fillId="24" borderId="47" xfId="0" applyFont="1" applyFill="1" applyBorder="1" applyAlignment="1">
      <alignment horizontal="center" vertical="center" wrapText="1"/>
    </xf>
    <xf numFmtId="0" fontId="27" fillId="24" borderId="21" xfId="0" applyFont="1" applyFill="1" applyBorder="1" applyAlignment="1">
      <alignment horizontal="center" vertical="center" wrapText="1"/>
    </xf>
    <xf numFmtId="0" fontId="27" fillId="24" borderId="15" xfId="0" applyFont="1" applyFill="1" applyBorder="1" applyAlignment="1">
      <alignment horizontal="center" vertical="center" wrapText="1"/>
    </xf>
    <xf numFmtId="0" fontId="15" fillId="27" borderId="19" xfId="69" applyFont="1" applyFill="1" applyBorder="1" applyAlignment="1">
      <alignment horizontal="left" vertical="center"/>
    </xf>
    <xf numFmtId="0" fontId="15" fillId="27" borderId="20" xfId="69" applyFont="1" applyFill="1" applyBorder="1" applyAlignment="1">
      <alignment horizontal="center" vertical="center"/>
    </xf>
    <xf numFmtId="0" fontId="35" fillId="27" borderId="15" xfId="69" applyFont="1" applyFill="1" applyBorder="1" applyAlignment="1">
      <alignment horizontal="center" vertical="center" wrapText="1"/>
    </xf>
    <xf numFmtId="0" fontId="15" fillId="27" borderId="17" xfId="69" applyFont="1" applyFill="1" applyBorder="1" applyAlignment="1">
      <alignment horizontal="left" vertical="center"/>
    </xf>
    <xf numFmtId="4" fontId="15" fillId="27" borderId="18" xfId="69" applyNumberFormat="1" applyFont="1" applyFill="1" applyBorder="1" applyAlignment="1">
      <alignment horizontal="center" vertical="center"/>
    </xf>
    <xf numFmtId="0" fontId="1" fillId="27" borderId="17" xfId="69" applyFill="1" applyBorder="1" applyAlignment="1">
      <alignment horizontal="left" vertical="center"/>
    </xf>
    <xf numFmtId="3" fontId="1" fillId="27" borderId="18" xfId="69" applyNumberFormat="1" applyFill="1" applyBorder="1" applyAlignment="1">
      <alignment horizontal="center" vertical="center"/>
    </xf>
    <xf numFmtId="0" fontId="0" fillId="21" borderId="11" xfId="0" applyFill="1" applyBorder="1" applyAlignment="1" applyProtection="1">
      <alignment horizontal="center" vertical="center"/>
      <protection locked="0"/>
    </xf>
    <xf numFmtId="0" fontId="40" fillId="27" borderId="11" xfId="0" applyFont="1" applyFill="1" applyBorder="1" applyAlignment="1">
      <alignment horizontal="center"/>
    </xf>
    <xf numFmtId="0" fontId="40" fillId="27" borderId="11" xfId="0" applyFont="1" applyFill="1" applyBorder="1" applyAlignment="1">
      <alignment horizontal="center" vertical="center" wrapText="1"/>
    </xf>
  </cellXfs>
  <cellStyles count="112">
    <cellStyle name="20% - Ênfase1 2 2" xfId="2" xr:uid="{00000000-0005-0000-0000-000006000000}"/>
    <cellStyle name="20% - Ênfase1 3 2" xfId="3" xr:uid="{00000000-0005-0000-0000-000007000000}"/>
    <cellStyle name="20% - Ênfase2 2 2" xfId="4" xr:uid="{00000000-0005-0000-0000-000008000000}"/>
    <cellStyle name="20% - Ênfase2 3 2" xfId="5" xr:uid="{00000000-0005-0000-0000-000009000000}"/>
    <cellStyle name="20% - Ênfase3 2 2" xfId="6" xr:uid="{00000000-0005-0000-0000-00000A000000}"/>
    <cellStyle name="20% - Ênfase3 3 2" xfId="7" xr:uid="{00000000-0005-0000-0000-00000B000000}"/>
    <cellStyle name="20% - Ênfase4 2 2" xfId="8" xr:uid="{00000000-0005-0000-0000-00000C000000}"/>
    <cellStyle name="20% - Ênfase4 3 2" xfId="9" xr:uid="{00000000-0005-0000-0000-00000D000000}"/>
    <cellStyle name="20% - Ênfase5 2 2" xfId="10" xr:uid="{00000000-0005-0000-0000-00000E000000}"/>
    <cellStyle name="20% - Ênfase5 3 2" xfId="11" xr:uid="{00000000-0005-0000-0000-00000F000000}"/>
    <cellStyle name="20% - Ênfase6 2 2" xfId="12" xr:uid="{00000000-0005-0000-0000-000010000000}"/>
    <cellStyle name="20% - Ênfase6 3 2" xfId="13" xr:uid="{00000000-0005-0000-0000-000011000000}"/>
    <cellStyle name="40% - Ênfase1 2 2" xfId="14" xr:uid="{00000000-0005-0000-0000-000012000000}"/>
    <cellStyle name="40% - Ênfase1 3 2" xfId="15" xr:uid="{00000000-0005-0000-0000-000013000000}"/>
    <cellStyle name="40% - Ênfase2 2 2" xfId="16" xr:uid="{00000000-0005-0000-0000-000014000000}"/>
    <cellStyle name="40% - Ênfase2 3 2" xfId="17" xr:uid="{00000000-0005-0000-0000-000015000000}"/>
    <cellStyle name="40% - Ênfase3 2 2" xfId="18" xr:uid="{00000000-0005-0000-0000-000016000000}"/>
    <cellStyle name="40% - Ênfase3 3 2" xfId="19" xr:uid="{00000000-0005-0000-0000-000017000000}"/>
    <cellStyle name="40% - Ênfase4 2 2" xfId="20" xr:uid="{00000000-0005-0000-0000-000018000000}"/>
    <cellStyle name="40% - Ênfase4 3 2" xfId="21" xr:uid="{00000000-0005-0000-0000-000019000000}"/>
    <cellStyle name="40% - Ênfase5 2 2" xfId="22" xr:uid="{00000000-0005-0000-0000-00001A000000}"/>
    <cellStyle name="40% - Ênfase5 3 2" xfId="23" xr:uid="{00000000-0005-0000-0000-00001B000000}"/>
    <cellStyle name="40% - Ênfase6 2 2" xfId="24" xr:uid="{00000000-0005-0000-0000-00001C000000}"/>
    <cellStyle name="40% - Ênfase6 3 2" xfId="25" xr:uid="{00000000-0005-0000-0000-00001D000000}"/>
    <cellStyle name="60% - Ênfase1 2 2" xfId="26" xr:uid="{00000000-0005-0000-0000-00001E000000}"/>
    <cellStyle name="60% - Ênfase1 3 2" xfId="27" xr:uid="{00000000-0005-0000-0000-00001F000000}"/>
    <cellStyle name="60% - Ênfase2 2 2" xfId="28" xr:uid="{00000000-0005-0000-0000-000020000000}"/>
    <cellStyle name="60% - Ênfase2 3 2" xfId="29" xr:uid="{00000000-0005-0000-0000-000021000000}"/>
    <cellStyle name="60% - Ênfase3 2 2" xfId="30" xr:uid="{00000000-0005-0000-0000-000022000000}"/>
    <cellStyle name="60% - Ênfase3 3 2" xfId="31" xr:uid="{00000000-0005-0000-0000-000023000000}"/>
    <cellStyle name="60% - Ênfase4 2 2" xfId="32" xr:uid="{00000000-0005-0000-0000-000024000000}"/>
    <cellStyle name="60% - Ênfase4 3 2" xfId="33" xr:uid="{00000000-0005-0000-0000-000025000000}"/>
    <cellStyle name="60% - Ênfase5 2 2" xfId="34" xr:uid="{00000000-0005-0000-0000-000026000000}"/>
    <cellStyle name="60% - Ênfase5 3 2" xfId="35" xr:uid="{00000000-0005-0000-0000-000027000000}"/>
    <cellStyle name="60% - Ênfase6 2 2" xfId="36" xr:uid="{00000000-0005-0000-0000-000028000000}"/>
    <cellStyle name="60% - Ênfase6 3 2" xfId="37" xr:uid="{00000000-0005-0000-0000-000029000000}"/>
    <cellStyle name="Bom 2 2" xfId="38" xr:uid="{00000000-0005-0000-0000-00002A000000}"/>
    <cellStyle name="Bom 3 2" xfId="39" xr:uid="{00000000-0005-0000-0000-00002B000000}"/>
    <cellStyle name="Cálculo 2 2" xfId="41" xr:uid="{00000000-0005-0000-0000-00002D000000}"/>
    <cellStyle name="Cálculo 3 2" xfId="42" xr:uid="{00000000-0005-0000-0000-00002E000000}"/>
    <cellStyle name="Cancel" xfId="40" xr:uid="{00000000-0005-0000-0000-00002C000000}"/>
    <cellStyle name="Célula de Verificação 2 2" xfId="43" xr:uid="{00000000-0005-0000-0000-00002F000000}"/>
    <cellStyle name="Célula de Verificação 3 2" xfId="44" xr:uid="{00000000-0005-0000-0000-000030000000}"/>
    <cellStyle name="Célula Vinculada 2 2" xfId="45" xr:uid="{00000000-0005-0000-0000-000031000000}"/>
    <cellStyle name="Célula Vinculada 3 2" xfId="46" xr:uid="{00000000-0005-0000-0000-000032000000}"/>
    <cellStyle name="Ênfase1 2 2" xfId="100" xr:uid="{00000000-0005-0000-0000-000068000000}"/>
    <cellStyle name="Ênfase1 3 2" xfId="101" xr:uid="{00000000-0005-0000-0000-000069000000}"/>
    <cellStyle name="Ênfase2 2 2" xfId="102" xr:uid="{00000000-0005-0000-0000-00006A000000}"/>
    <cellStyle name="Ênfase2 3 2" xfId="103" xr:uid="{00000000-0005-0000-0000-00006B000000}"/>
    <cellStyle name="Ênfase3 2 2" xfId="104" xr:uid="{00000000-0005-0000-0000-00006C000000}"/>
    <cellStyle name="Ênfase3 3 2" xfId="105" xr:uid="{00000000-0005-0000-0000-00006D000000}"/>
    <cellStyle name="Ênfase4 2 2" xfId="106" xr:uid="{00000000-0005-0000-0000-00006E000000}"/>
    <cellStyle name="Ênfase4 3 2" xfId="107" xr:uid="{00000000-0005-0000-0000-00006F000000}"/>
    <cellStyle name="Ênfase5 2 2" xfId="108" xr:uid="{00000000-0005-0000-0000-000070000000}"/>
    <cellStyle name="Ênfase5 3 2" xfId="109" xr:uid="{00000000-0005-0000-0000-000071000000}"/>
    <cellStyle name="Ênfase6 2 2" xfId="110" xr:uid="{00000000-0005-0000-0000-000072000000}"/>
    <cellStyle name="Ênfase6 3 2" xfId="111" xr:uid="{00000000-0005-0000-0000-000073000000}"/>
    <cellStyle name="Entrada 2 2" xfId="47" xr:uid="{00000000-0005-0000-0000-000033000000}"/>
    <cellStyle name="Entrada 3 2" xfId="48" xr:uid="{00000000-0005-0000-0000-000034000000}"/>
    <cellStyle name="Incorreto 2 2" xfId="49" xr:uid="{00000000-0005-0000-0000-000035000000}"/>
    <cellStyle name="Incorreto 3 2" xfId="50" xr:uid="{00000000-0005-0000-0000-000036000000}"/>
    <cellStyle name="Moeda 2" xfId="51" xr:uid="{00000000-0005-0000-0000-000037000000}"/>
    <cellStyle name="Moeda 3" xfId="52" xr:uid="{00000000-0005-0000-0000-000038000000}"/>
    <cellStyle name="Moeda 3 2" xfId="53" xr:uid="{00000000-0005-0000-0000-000039000000}"/>
    <cellStyle name="Moeda 4" xfId="54" xr:uid="{00000000-0005-0000-0000-00003A000000}"/>
    <cellStyle name="Neutra 2 2" xfId="55" xr:uid="{00000000-0005-0000-0000-00003B000000}"/>
    <cellStyle name="Neutra 3 2" xfId="56" xr:uid="{00000000-0005-0000-0000-00003C000000}"/>
    <cellStyle name="Normal" xfId="0" builtinId="0"/>
    <cellStyle name="Normal 10" xfId="57" xr:uid="{00000000-0005-0000-0000-00003D000000}"/>
    <cellStyle name="Normal 2" xfId="58" xr:uid="{00000000-0005-0000-0000-00003E000000}"/>
    <cellStyle name="Normal 2 2" xfId="59" xr:uid="{00000000-0005-0000-0000-00003F000000}"/>
    <cellStyle name="Normal 2 3" xfId="60" xr:uid="{00000000-0005-0000-0000-000040000000}"/>
    <cellStyle name="Normal 2 4" xfId="61" xr:uid="{00000000-0005-0000-0000-000041000000}"/>
    <cellStyle name="Normal 3" xfId="62" xr:uid="{00000000-0005-0000-0000-000042000000}"/>
    <cellStyle name="Normal 3 2" xfId="63" xr:uid="{00000000-0005-0000-0000-000043000000}"/>
    <cellStyle name="Normal 3 3" xfId="64" xr:uid="{00000000-0005-0000-0000-000044000000}"/>
    <cellStyle name="Normal 3 4" xfId="65" xr:uid="{00000000-0005-0000-0000-000045000000}"/>
    <cellStyle name="Normal 4" xfId="66" xr:uid="{00000000-0005-0000-0000-000046000000}"/>
    <cellStyle name="Normal 5" xfId="67" xr:uid="{00000000-0005-0000-0000-000047000000}"/>
    <cellStyle name="Normal 6" xfId="68" xr:uid="{00000000-0005-0000-0000-000048000000}"/>
    <cellStyle name="Normal 6 2" xfId="69" xr:uid="{00000000-0005-0000-0000-000049000000}"/>
    <cellStyle name="Nota 2 2" xfId="70" xr:uid="{00000000-0005-0000-0000-00004A000000}"/>
    <cellStyle name="Nota 3 2" xfId="71" xr:uid="{00000000-0005-0000-0000-00004B000000}"/>
    <cellStyle name="Porcentagem 2" xfId="72" xr:uid="{00000000-0005-0000-0000-00004C000000}"/>
    <cellStyle name="Porcentagem 3" xfId="73" xr:uid="{00000000-0005-0000-0000-00004D000000}"/>
    <cellStyle name="Porcentagem 3 2" xfId="74" xr:uid="{00000000-0005-0000-0000-00004E000000}"/>
    <cellStyle name="Porcentagem 4" xfId="75" xr:uid="{00000000-0005-0000-0000-00004F000000}"/>
    <cellStyle name="Porcentagem 5" xfId="76" xr:uid="{00000000-0005-0000-0000-000050000000}"/>
    <cellStyle name="Porcentagem 5 2" xfId="77" xr:uid="{00000000-0005-0000-0000-000051000000}"/>
    <cellStyle name="Saída 2 2" xfId="78" xr:uid="{00000000-0005-0000-0000-000052000000}"/>
    <cellStyle name="Saída 3 2" xfId="79" xr:uid="{00000000-0005-0000-0000-000053000000}"/>
    <cellStyle name="Separador de milhares 10 2" xfId="80" xr:uid="{00000000-0005-0000-0000-000054000000}"/>
    <cellStyle name="Separador de milhares 2" xfId="81" xr:uid="{00000000-0005-0000-0000-000055000000}"/>
    <cellStyle name="Separador de milhares 2 2" xfId="82" xr:uid="{00000000-0005-0000-0000-000056000000}"/>
    <cellStyle name="Separador de milhares 3" xfId="83" xr:uid="{00000000-0005-0000-0000-000057000000}"/>
    <cellStyle name="Texto de Aviso 2 2" xfId="84" xr:uid="{00000000-0005-0000-0000-000058000000}"/>
    <cellStyle name="Texto de Aviso 3 2" xfId="85" xr:uid="{00000000-0005-0000-0000-000059000000}"/>
    <cellStyle name="Texto Explicativo 2 2" xfId="86" xr:uid="{00000000-0005-0000-0000-00005A000000}"/>
    <cellStyle name="Texto Explicativo 3 2" xfId="87" xr:uid="{00000000-0005-0000-0000-00005B000000}"/>
    <cellStyle name="Título 1 2 2" xfId="90" xr:uid="{00000000-0005-0000-0000-00005E000000}"/>
    <cellStyle name="Título 1 3 2" xfId="91" xr:uid="{00000000-0005-0000-0000-00005F000000}"/>
    <cellStyle name="Título 2 2 2" xfId="92" xr:uid="{00000000-0005-0000-0000-000060000000}"/>
    <cellStyle name="Título 2 3 2" xfId="93" xr:uid="{00000000-0005-0000-0000-000061000000}"/>
    <cellStyle name="Título 3 2 2" xfId="94" xr:uid="{00000000-0005-0000-0000-000062000000}"/>
    <cellStyle name="Título 3 3 2" xfId="95" xr:uid="{00000000-0005-0000-0000-000063000000}"/>
    <cellStyle name="Título 4 2 2" xfId="96" xr:uid="{00000000-0005-0000-0000-000064000000}"/>
    <cellStyle name="Título 4 3 2" xfId="97" xr:uid="{00000000-0005-0000-0000-000065000000}"/>
    <cellStyle name="Título 5 2" xfId="98" xr:uid="{00000000-0005-0000-0000-000066000000}"/>
    <cellStyle name="Título 6 2" xfId="99" xr:uid="{00000000-0005-0000-0000-000067000000}"/>
    <cellStyle name="Total 2 2" xfId="88" xr:uid="{00000000-0005-0000-0000-00005C000000}"/>
    <cellStyle name="Total 3 2" xfId="89" xr:uid="{00000000-0005-0000-0000-00005D000000}"/>
    <cellStyle name="Vírgul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6A6A6"/>
      <rgbColor rgb="FF993366"/>
      <rgbColor rgb="FFFFFFCC"/>
      <rgbColor rgb="FFCCFFFF"/>
      <rgbColor rgb="FF660066"/>
      <rgbColor rgb="FFFF8080"/>
      <rgbColor rgb="FF0066CC"/>
      <rgbColor rgb="FFCCCCFF"/>
      <rgbColor rgb="FF000080"/>
      <rgbColor rgb="FFFF00FF"/>
      <rgbColor rgb="FFD0CECE"/>
      <rgbColor rgb="FF00FFFF"/>
      <rgbColor rgb="FF800080"/>
      <rgbColor rgb="FF800000"/>
      <rgbColor rgb="FF008080"/>
      <rgbColor rgb="FF0000FF"/>
      <rgbColor rgb="FF00CCFF"/>
      <rgbColor rgb="FFD9D9D9"/>
      <rgbColor rgb="FFCCFFCC"/>
      <rgbColor rgb="FFFFFF99"/>
      <rgbColor rgb="FF99CCFF"/>
      <rgbColor rgb="FFFF99CC"/>
      <rgbColor rgb="FFCC99FF"/>
      <rgbColor rgb="FFFFCC99"/>
      <rgbColor rgb="FF3366FF"/>
      <rgbColor rgb="FF33CCCC"/>
      <rgbColor rgb="FFBFBFBF"/>
      <rgbColor rgb="FFFFCC00"/>
      <rgbColor rgb="FFFF9900"/>
      <rgbColor rgb="FFFF6600"/>
      <rgbColor rgb="FFB9CDE5"/>
      <rgbColor rgb="FF969696"/>
      <rgbColor rgb="FF003366"/>
      <rgbColor rgb="FF339966"/>
      <rgbColor rgb="FF11111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J25"/>
  <sheetViews>
    <sheetView zoomScaleNormal="100" workbookViewId="0">
      <selection activeCell="C28" sqref="C28"/>
    </sheetView>
  </sheetViews>
  <sheetFormatPr defaultColWidth="9.140625" defaultRowHeight="12.75"/>
  <cols>
    <col min="1" max="1" width="4.140625" style="2" customWidth="1"/>
    <col min="2" max="2" width="22.85546875" style="2" customWidth="1"/>
    <col min="3" max="3" width="14" style="2" customWidth="1"/>
    <col min="4" max="4" width="12.140625" style="2" customWidth="1"/>
    <col min="5" max="5" width="13.140625" style="2" customWidth="1"/>
    <col min="6" max="6" width="10.7109375" style="2" customWidth="1"/>
    <col min="7" max="1024" width="9.140625" style="2"/>
  </cols>
  <sheetData>
    <row r="1" spans="1:6" ht="15">
      <c r="B1" s="185" t="s">
        <v>0</v>
      </c>
      <c r="C1" s="185"/>
      <c r="D1" s="185"/>
      <c r="E1" s="185"/>
      <c r="F1" s="185"/>
    </row>
    <row r="2" spans="1:6" ht="41.25" customHeight="1">
      <c r="B2" s="3" t="s">
        <v>1</v>
      </c>
      <c r="C2" s="4" t="s">
        <v>2</v>
      </c>
      <c r="D2" s="4" t="s">
        <v>3</v>
      </c>
      <c r="E2" s="4" t="s">
        <v>4</v>
      </c>
      <c r="F2" s="4" t="s">
        <v>5</v>
      </c>
    </row>
    <row r="3" spans="1:6" ht="15.2" customHeight="1">
      <c r="B3" s="5" t="s">
        <v>6</v>
      </c>
      <c r="C3" s="6">
        <v>1103.6300000000001</v>
      </c>
      <c r="D3" s="7">
        <v>1</v>
      </c>
      <c r="E3" s="8">
        <v>120</v>
      </c>
      <c r="F3" s="6">
        <v>9.1999999999999993</v>
      </c>
    </row>
    <row r="4" spans="1:6" ht="15.2" customHeight="1">
      <c r="B4" s="5" t="s">
        <v>7</v>
      </c>
      <c r="C4" s="6">
        <v>2.89</v>
      </c>
      <c r="D4" s="7">
        <v>12</v>
      </c>
      <c r="E4" s="8">
        <v>6</v>
      </c>
      <c r="F4" s="6">
        <v>5.78</v>
      </c>
    </row>
    <row r="5" spans="1:6" ht="15.2" customHeight="1">
      <c r="B5" s="5" t="s">
        <v>8</v>
      </c>
      <c r="C5" s="6">
        <v>8.19</v>
      </c>
      <c r="D5" s="7">
        <v>1</v>
      </c>
      <c r="E5" s="8">
        <v>24</v>
      </c>
      <c r="F5" s="6">
        <v>0.34</v>
      </c>
    </row>
    <row r="6" spans="1:6" ht="15.2" customHeight="1">
      <c r="B6" s="5" t="s">
        <v>9</v>
      </c>
      <c r="C6" s="6">
        <v>20</v>
      </c>
      <c r="D6" s="7">
        <v>1</v>
      </c>
      <c r="E6" s="8">
        <v>60</v>
      </c>
      <c r="F6" s="6">
        <v>0.34</v>
      </c>
    </row>
    <row r="7" spans="1:6" ht="15.2" customHeight="1">
      <c r="B7" s="5" t="s">
        <v>10</v>
      </c>
      <c r="C7" s="6">
        <v>10</v>
      </c>
      <c r="D7" s="7">
        <v>1</v>
      </c>
      <c r="E7" s="8">
        <v>3</v>
      </c>
      <c r="F7" s="6">
        <v>3.33</v>
      </c>
    </row>
    <row r="8" spans="1:6" ht="15.2" customHeight="1">
      <c r="B8" s="5" t="s">
        <v>11</v>
      </c>
      <c r="C8" s="6">
        <v>85</v>
      </c>
      <c r="D8" s="7">
        <v>1</v>
      </c>
      <c r="E8" s="8">
        <v>12</v>
      </c>
      <c r="F8" s="6">
        <v>7.08</v>
      </c>
    </row>
    <row r="9" spans="1:6" ht="15.2" customHeight="1">
      <c r="B9" s="5" t="s">
        <v>12</v>
      </c>
      <c r="C9" s="6">
        <v>429.84</v>
      </c>
      <c r="D9" s="7">
        <v>1</v>
      </c>
      <c r="E9" s="8">
        <v>60</v>
      </c>
      <c r="F9" s="6">
        <v>7.16</v>
      </c>
    </row>
    <row r="10" spans="1:6">
      <c r="A10" s="9"/>
      <c r="B10" s="10" t="s">
        <v>13</v>
      </c>
      <c r="C10" s="11">
        <f>SUM(C3:C9)</f>
        <v>1659.5500000000002</v>
      </c>
      <c r="D10" s="12"/>
      <c r="E10" s="13"/>
      <c r="F10" s="14">
        <f>SUM(F3:F9)</f>
        <v>33.230000000000004</v>
      </c>
    </row>
    <row r="11" spans="1:6">
      <c r="B11" s="10" t="s">
        <v>14</v>
      </c>
      <c r="C11" s="15"/>
      <c r="D11" s="12"/>
      <c r="E11" s="13">
        <f>SUM(E3:E9)</f>
        <v>285</v>
      </c>
      <c r="F11" s="14"/>
    </row>
    <row r="12" spans="1:6">
      <c r="B12" s="16"/>
      <c r="C12" s="16"/>
      <c r="D12" s="16"/>
      <c r="E12" s="16"/>
    </row>
    <row r="13" spans="1:6" ht="15">
      <c r="B13" s="185" t="s">
        <v>15</v>
      </c>
      <c r="C13" s="185"/>
      <c r="D13" s="185"/>
      <c r="E13" s="185"/>
      <c r="F13" s="185"/>
    </row>
    <row r="14" spans="1:6" ht="65.25" customHeight="1">
      <c r="B14" s="4" t="s">
        <v>1</v>
      </c>
      <c r="C14" s="4" t="s">
        <v>16</v>
      </c>
      <c r="D14" s="4" t="s">
        <v>17</v>
      </c>
      <c r="E14" s="4" t="s">
        <v>4</v>
      </c>
      <c r="F14" s="4" t="s">
        <v>5</v>
      </c>
    </row>
    <row r="15" spans="1:6" ht="24.95" customHeight="1">
      <c r="B15" s="7" t="s">
        <v>18</v>
      </c>
      <c r="C15" s="6">
        <v>45</v>
      </c>
      <c r="D15" s="7">
        <v>4</v>
      </c>
      <c r="E15" s="7">
        <v>12</v>
      </c>
      <c r="F15" s="6">
        <v>15</v>
      </c>
    </row>
    <row r="16" spans="1:6" ht="24.95" customHeight="1">
      <c r="B16" s="7" t="s">
        <v>19</v>
      </c>
      <c r="C16" s="6">
        <v>7.5</v>
      </c>
      <c r="D16" s="7">
        <v>4</v>
      </c>
      <c r="E16" s="7">
        <v>12</v>
      </c>
      <c r="F16" s="6">
        <v>2.5</v>
      </c>
    </row>
    <row r="17" spans="2:6" ht="24.95" customHeight="1">
      <c r="B17" s="7" t="s">
        <v>20</v>
      </c>
      <c r="C17" s="6">
        <v>23.63</v>
      </c>
      <c r="D17" s="7">
        <v>4</v>
      </c>
      <c r="E17" s="7">
        <v>12</v>
      </c>
      <c r="F17" s="6">
        <v>7.88</v>
      </c>
    </row>
    <row r="18" spans="2:6" ht="24.95" customHeight="1">
      <c r="B18" s="7" t="s">
        <v>21</v>
      </c>
      <c r="C18" s="6">
        <v>12.5</v>
      </c>
      <c r="D18" s="7">
        <v>2</v>
      </c>
      <c r="E18" s="7">
        <v>12</v>
      </c>
      <c r="F18" s="6">
        <v>2.08</v>
      </c>
    </row>
    <row r="19" spans="2:6" ht="24.95" customHeight="1">
      <c r="B19" s="7" t="s">
        <v>22</v>
      </c>
      <c r="C19" s="6">
        <v>40</v>
      </c>
      <c r="D19" s="7">
        <v>4</v>
      </c>
      <c r="E19" s="7">
        <v>12</v>
      </c>
      <c r="F19" s="6">
        <v>13.33</v>
      </c>
    </row>
    <row r="20" spans="2:6" ht="24.95" customHeight="1">
      <c r="B20" s="7" t="s">
        <v>23</v>
      </c>
      <c r="C20" s="6">
        <v>8</v>
      </c>
      <c r="D20" s="7">
        <v>4</v>
      </c>
      <c r="E20" s="7">
        <v>12</v>
      </c>
      <c r="F20" s="6">
        <v>2.67</v>
      </c>
    </row>
    <row r="21" spans="2:6" ht="24.95" customHeight="1">
      <c r="B21" s="7" t="s">
        <v>24</v>
      </c>
      <c r="C21" s="6">
        <v>25</v>
      </c>
      <c r="D21" s="7">
        <v>1</v>
      </c>
      <c r="E21" s="7">
        <v>12</v>
      </c>
      <c r="F21" s="6">
        <v>2.08</v>
      </c>
    </row>
    <row r="22" spans="2:6" ht="24.95" customHeight="1">
      <c r="B22" s="7" t="s">
        <v>25</v>
      </c>
      <c r="C22" s="6">
        <v>15</v>
      </c>
      <c r="D22" s="7">
        <v>1</v>
      </c>
      <c r="E22" s="7">
        <v>12</v>
      </c>
      <c r="F22" s="6">
        <v>1.25</v>
      </c>
    </row>
    <row r="23" spans="2:6" ht="24.95" customHeight="1">
      <c r="B23" s="7" t="s">
        <v>26</v>
      </c>
      <c r="C23" s="6">
        <v>3.5</v>
      </c>
      <c r="D23" s="7">
        <v>1</v>
      </c>
      <c r="E23" s="7">
        <v>12</v>
      </c>
      <c r="F23" s="6">
        <v>0.28999999999999998</v>
      </c>
    </row>
    <row r="24" spans="2:6" ht="24.95" customHeight="1">
      <c r="B24" s="7" t="s">
        <v>27</v>
      </c>
      <c r="C24" s="6">
        <v>35</v>
      </c>
      <c r="D24" s="7">
        <v>1</v>
      </c>
      <c r="E24" s="7">
        <v>12</v>
      </c>
      <c r="F24" s="6">
        <v>2.92</v>
      </c>
    </row>
    <row r="25" spans="2:6" ht="14.25" customHeight="1">
      <c r="B25" s="17" t="s">
        <v>28</v>
      </c>
      <c r="C25" s="18"/>
      <c r="D25" s="18"/>
      <c r="E25" s="18"/>
      <c r="F25" s="14">
        <f>SUM(F15:F24)</f>
        <v>50</v>
      </c>
    </row>
  </sheetData>
  <mergeCells count="2">
    <mergeCell ref="B1:F1"/>
    <mergeCell ref="B13:F13"/>
  </mergeCells>
  <pageMargins left="0.51180555555555596" right="0.51180555555555596" top="0.78749999999999998" bottom="0.78749999999999998" header="0.511811023622047" footer="0.511811023622047"/>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567"/>
  <sheetViews>
    <sheetView showGridLines="0" topLeftCell="A97" zoomScaleNormal="100" workbookViewId="0">
      <selection activeCell="C115" sqref="C115"/>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212</v>
      </c>
      <c r="C15" s="231" t="s">
        <v>89</v>
      </c>
      <c r="D15" s="231"/>
      <c r="E15" s="44">
        <v>2</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213</v>
      </c>
      <c r="F19" s="38"/>
    </row>
    <row r="20" spans="1:82" ht="15" customHeight="1">
      <c r="B20" s="224" t="s">
        <v>94</v>
      </c>
      <c r="C20" s="224"/>
      <c r="D20" s="224"/>
      <c r="E20" s="48">
        <v>3150</v>
      </c>
      <c r="F20" s="49"/>
    </row>
    <row r="21" spans="1:82" ht="15" customHeight="1">
      <c r="B21" s="224" t="s">
        <v>214</v>
      </c>
      <c r="C21" s="224"/>
      <c r="D21" s="224"/>
      <c r="E21" s="48">
        <f>E20</f>
        <v>3150</v>
      </c>
      <c r="F21" s="49"/>
    </row>
    <row r="22" spans="1:82" s="19" customFormat="1" ht="6.95" customHeight="1">
      <c r="B22" s="50"/>
      <c r="C22" s="51"/>
      <c r="D22" s="51"/>
      <c r="E22" s="51"/>
    </row>
    <row r="23" spans="1:82" ht="30.75" customHeight="1">
      <c r="B23" s="225" t="str">
        <f>B15</f>
        <v>Técnico em Eletrônica</v>
      </c>
      <c r="C23" s="226" t="s">
        <v>95</v>
      </c>
      <c r="D23" s="226"/>
      <c r="E23" s="227" t="s">
        <v>96</v>
      </c>
      <c r="F23" s="19"/>
      <c r="CA23" s="20"/>
      <c r="CB23" s="20"/>
      <c r="CC23" s="20"/>
      <c r="CD23" s="20"/>
    </row>
    <row r="24" spans="1:82" ht="30" customHeight="1">
      <c r="B24" s="225"/>
      <c r="C24" s="228" t="s">
        <v>97</v>
      </c>
      <c r="D24" s="228"/>
      <c r="E24" s="227"/>
      <c r="F24" s="19"/>
      <c r="CA24" s="20"/>
      <c r="CB24" s="20"/>
      <c r="CC24" s="20"/>
      <c r="CD24" s="20"/>
    </row>
    <row r="25" spans="1:82" ht="15.2" customHeight="1">
      <c r="B25" s="190" t="s">
        <v>98</v>
      </c>
      <c r="C25" s="190"/>
      <c r="D25" s="190"/>
      <c r="E25" s="190"/>
      <c r="F25" s="19"/>
      <c r="CC25" s="20"/>
      <c r="CD25" s="20"/>
    </row>
    <row r="26" spans="1:82" ht="15.2" customHeight="1" outlineLevel="1">
      <c r="B26" s="32" t="s">
        <v>99</v>
      </c>
      <c r="C26" s="220">
        <f>E20</f>
        <v>3150</v>
      </c>
      <c r="D26" s="220"/>
      <c r="E26" s="53" t="s">
        <v>100</v>
      </c>
      <c r="F26" s="19"/>
      <c r="CC26" s="20"/>
      <c r="CD26" s="20"/>
    </row>
    <row r="27" spans="1:82" ht="15.2" customHeight="1" outlineLevel="1">
      <c r="B27" s="119" t="s">
        <v>206</v>
      </c>
      <c r="C27" s="220">
        <f>30%*C26</f>
        <v>945</v>
      </c>
      <c r="D27" s="220"/>
      <c r="E27" s="53" t="s">
        <v>100</v>
      </c>
      <c r="F27" s="120" t="s">
        <v>215</v>
      </c>
      <c r="CC27" s="20"/>
      <c r="CD27" s="20"/>
    </row>
    <row r="28" spans="1:82" ht="15.2" customHeight="1">
      <c r="A28" s="20"/>
      <c r="B28" s="54" t="s">
        <v>101</v>
      </c>
      <c r="C28" s="222">
        <f>C26+C27</f>
        <v>4095</v>
      </c>
      <c r="D28" s="222"/>
      <c r="E28" s="56" t="s">
        <v>102</v>
      </c>
      <c r="F28" s="19"/>
      <c r="CC28" s="20"/>
      <c r="CD28" s="20"/>
    </row>
    <row r="29" spans="1:82" s="19" customFormat="1" ht="6.95" customHeight="1">
      <c r="B29" s="58"/>
      <c r="C29" s="59"/>
      <c r="D29" s="59"/>
      <c r="E29" s="60"/>
      <c r="CC29" s="20"/>
      <c r="CD29" s="20"/>
    </row>
    <row r="30" spans="1:82" s="19" customFormat="1" ht="15.2" customHeight="1">
      <c r="B30" s="209" t="s">
        <v>103</v>
      </c>
      <c r="C30" s="209"/>
      <c r="D30" s="209"/>
      <c r="E30" s="209"/>
      <c r="CC30" s="20"/>
      <c r="CD30" s="20"/>
    </row>
    <row r="31" spans="1:82" s="19" customFormat="1" ht="27.75" customHeight="1" outlineLevel="1">
      <c r="B31" s="223" t="s">
        <v>104</v>
      </c>
      <c r="C31" s="223"/>
      <c r="D31" s="223"/>
      <c r="E31" s="223"/>
      <c r="CC31" s="20"/>
      <c r="CD31" s="20"/>
    </row>
    <row r="32" spans="1:82" s="19" customFormat="1" ht="15.2" customHeight="1" outlineLevel="1">
      <c r="B32" s="24" t="s">
        <v>105</v>
      </c>
      <c r="C32" s="61">
        <v>0.2</v>
      </c>
      <c r="D32" s="62">
        <f t="shared" ref="D32:D39" si="0">ROUND(C32*C$28,2)</f>
        <v>819</v>
      </c>
      <c r="E32" s="204" t="s">
        <v>100</v>
      </c>
      <c r="CC32" s="20"/>
      <c r="CD32" s="20"/>
    </row>
    <row r="33" spans="2:82" s="19" customFormat="1" ht="15.2" customHeight="1" outlineLevel="1">
      <c r="B33" s="24" t="s">
        <v>106</v>
      </c>
      <c r="C33" s="61">
        <v>2.5000000000000001E-2</v>
      </c>
      <c r="D33" s="62">
        <f t="shared" si="0"/>
        <v>102.38</v>
      </c>
      <c r="E33" s="204"/>
      <c r="CC33" s="20"/>
      <c r="CD33" s="20"/>
    </row>
    <row r="34" spans="2:82" s="19" customFormat="1" ht="15.2" customHeight="1" outlineLevel="1">
      <c r="B34" s="32" t="s">
        <v>107</v>
      </c>
      <c r="C34" s="63"/>
      <c r="D34" s="52">
        <f t="shared" si="0"/>
        <v>0</v>
      </c>
      <c r="E34" s="53" t="s">
        <v>108</v>
      </c>
      <c r="F34" s="19" t="s">
        <v>191</v>
      </c>
      <c r="CC34" s="20"/>
      <c r="CD34" s="20"/>
    </row>
    <row r="35" spans="2:82" s="19" customFormat="1" ht="15.2" customHeight="1" outlineLevel="1">
      <c r="B35" s="24" t="s">
        <v>110</v>
      </c>
      <c r="C35" s="61">
        <v>1.4999999999999999E-2</v>
      </c>
      <c r="D35" s="62">
        <f t="shared" si="0"/>
        <v>61.43</v>
      </c>
      <c r="E35" s="204" t="s">
        <v>100</v>
      </c>
      <c r="CC35" s="20"/>
      <c r="CD35" s="20"/>
    </row>
    <row r="36" spans="2:82" s="19" customFormat="1" ht="15.2" customHeight="1" outlineLevel="1">
      <c r="B36" s="24" t="s">
        <v>111</v>
      </c>
      <c r="C36" s="61">
        <v>0.01</v>
      </c>
      <c r="D36" s="62">
        <f t="shared" si="0"/>
        <v>40.950000000000003</v>
      </c>
      <c r="E36" s="204"/>
      <c r="CC36" s="20"/>
      <c r="CD36" s="20"/>
    </row>
    <row r="37" spans="2:82" s="19" customFormat="1" ht="15.2" customHeight="1" outlineLevel="1">
      <c r="B37" s="24" t="s">
        <v>112</v>
      </c>
      <c r="C37" s="61">
        <v>6.0000000000000001E-3</v>
      </c>
      <c r="D37" s="62">
        <f t="shared" si="0"/>
        <v>24.57</v>
      </c>
      <c r="E37" s="204"/>
      <c r="CC37" s="20"/>
      <c r="CD37" s="20"/>
    </row>
    <row r="38" spans="2:82" s="19" customFormat="1" ht="15.2" customHeight="1" outlineLevel="1">
      <c r="B38" s="24" t="s">
        <v>113</v>
      </c>
      <c r="C38" s="61">
        <v>2E-3</v>
      </c>
      <c r="D38" s="62">
        <f t="shared" si="0"/>
        <v>8.19</v>
      </c>
      <c r="E38" s="204"/>
      <c r="CC38" s="20"/>
      <c r="CD38" s="20"/>
    </row>
    <row r="39" spans="2:82" s="19" customFormat="1" ht="15.2" customHeight="1" outlineLevel="1">
      <c r="B39" s="24" t="s">
        <v>114</v>
      </c>
      <c r="C39" s="61">
        <v>0.08</v>
      </c>
      <c r="D39" s="62">
        <f t="shared" si="0"/>
        <v>327.60000000000002</v>
      </c>
      <c r="E39" s="204"/>
      <c r="CC39" s="20"/>
      <c r="CD39" s="20"/>
    </row>
    <row r="40" spans="2:82" s="19" customFormat="1" ht="15.2" customHeight="1" outlineLevel="1">
      <c r="B40" s="26" t="s">
        <v>115</v>
      </c>
      <c r="C40" s="64">
        <f>SUM(C32:C39)</f>
        <v>0.33800000000000002</v>
      </c>
      <c r="D40" s="65">
        <f>SUM(D32:D39)</f>
        <v>1384.12</v>
      </c>
      <c r="E40" s="53" t="s">
        <v>102</v>
      </c>
      <c r="CC40" s="20"/>
      <c r="CD40" s="20"/>
    </row>
    <row r="41" spans="2:82" s="19" customFormat="1" ht="3.6" customHeight="1" outlineLevel="1">
      <c r="B41" s="221"/>
      <c r="C41" s="221"/>
      <c r="D41" s="221"/>
      <c r="E41" s="60"/>
      <c r="CC41" s="20"/>
      <c r="CD41" s="20"/>
    </row>
    <row r="42" spans="2:82" s="19" customFormat="1" ht="15.2" customHeight="1" outlineLevel="1">
      <c r="B42" s="190" t="s">
        <v>116</v>
      </c>
      <c r="C42" s="190"/>
      <c r="D42" s="190"/>
      <c r="E42" s="190"/>
      <c r="CC42" s="20"/>
      <c r="CD42" s="20"/>
    </row>
    <row r="43" spans="2:82" s="19" customFormat="1" ht="15.2" customHeight="1" outlineLevel="2">
      <c r="B43" s="24" t="s">
        <v>117</v>
      </c>
      <c r="C43" s="61">
        <f>1/12</f>
        <v>8.3333333333333329E-2</v>
      </c>
      <c r="D43" s="62">
        <f>ROUND(C43*(C$28),2)</f>
        <v>341.25</v>
      </c>
      <c r="E43" s="204" t="s">
        <v>100</v>
      </c>
      <c r="CC43" s="20"/>
      <c r="CD43" s="20"/>
    </row>
    <row r="44" spans="2:82" s="19" customFormat="1" ht="15.2" customHeight="1" outlineLevel="2">
      <c r="B44" s="24" t="s">
        <v>118</v>
      </c>
      <c r="C44" s="61">
        <f>1/3/12</f>
        <v>2.7777777777777776E-2</v>
      </c>
      <c r="D44" s="62">
        <f>ROUND(C44*(C$28),2)</f>
        <v>113.75</v>
      </c>
      <c r="E44" s="204"/>
      <c r="CC44" s="20"/>
      <c r="CD44" s="20"/>
    </row>
    <row r="45" spans="2:82" s="19" customFormat="1" ht="15.2" customHeight="1" outlineLevel="2">
      <c r="B45" s="26" t="s">
        <v>119</v>
      </c>
      <c r="C45" s="64">
        <f>SUM(C43:C44)</f>
        <v>0.1111111111111111</v>
      </c>
      <c r="D45" s="65">
        <f>SUM(D43:D44)</f>
        <v>455</v>
      </c>
      <c r="E45" s="53" t="s">
        <v>102</v>
      </c>
      <c r="CC45" s="20"/>
      <c r="CD45" s="20"/>
    </row>
    <row r="46" spans="2:82" s="19" customFormat="1" ht="15.2" customHeight="1" outlineLevel="2">
      <c r="B46" s="24" t="s">
        <v>120</v>
      </c>
      <c r="C46" s="61">
        <f>C45*C40</f>
        <v>3.7555555555555557E-2</v>
      </c>
      <c r="D46" s="62">
        <f>ROUND(C28*C46,2)</f>
        <v>153.79</v>
      </c>
      <c r="E46" s="66" t="s">
        <v>100</v>
      </c>
      <c r="CC46" s="20"/>
      <c r="CD46" s="20"/>
    </row>
    <row r="47" spans="2:82" s="19" customFormat="1" ht="15.2" customHeight="1" outlineLevel="1">
      <c r="B47" s="26" t="s">
        <v>121</v>
      </c>
      <c r="C47" s="64">
        <f>SUM(C46+C45)</f>
        <v>0.14866666666666667</v>
      </c>
      <c r="D47" s="65">
        <f>SUM(D45:D46)</f>
        <v>608.79</v>
      </c>
      <c r="E47" s="53" t="s">
        <v>102</v>
      </c>
      <c r="CC47" s="20"/>
      <c r="CD47" s="20"/>
    </row>
    <row r="48" spans="2:82" s="19" customFormat="1" ht="3.6" customHeight="1" outlineLevel="1">
      <c r="B48" s="58"/>
      <c r="C48" s="59"/>
      <c r="D48" s="59"/>
      <c r="E48" s="60"/>
      <c r="CC48" s="20"/>
      <c r="CD48" s="20"/>
    </row>
    <row r="49" spans="2:82" s="19" customFormat="1" ht="15.2" customHeight="1" outlineLevel="1">
      <c r="B49" s="190" t="s">
        <v>122</v>
      </c>
      <c r="C49" s="190"/>
      <c r="D49" s="190"/>
      <c r="E49" s="190"/>
      <c r="CC49" s="20"/>
      <c r="CD49" s="20"/>
    </row>
    <row r="50" spans="2:82" ht="15.2" customHeight="1" outlineLevel="2">
      <c r="B50" s="32" t="s">
        <v>123</v>
      </c>
      <c r="C50" s="220">
        <f>'Vale alimentação e transporte'!F10</f>
        <v>0</v>
      </c>
      <c r="D50" s="220"/>
      <c r="E50" s="204" t="s">
        <v>108</v>
      </c>
      <c r="F50" s="19" t="s">
        <v>124</v>
      </c>
      <c r="CC50" s="20"/>
      <c r="CD50" s="20"/>
    </row>
    <row r="51" spans="2:82" ht="15.2" customHeight="1" outlineLevel="2">
      <c r="B51" s="67" t="s">
        <v>125</v>
      </c>
      <c r="C51" s="68">
        <v>0.06</v>
      </c>
      <c r="D51" s="52">
        <f>IF(((C26*6%)&gt;C50),(-C50),ROUND((-C26*6%),2))</f>
        <v>0</v>
      </c>
      <c r="E51" s="204"/>
      <c r="F51" s="19" t="s">
        <v>124</v>
      </c>
      <c r="CC51" s="20"/>
      <c r="CD51" s="20"/>
    </row>
    <row r="52" spans="2:82" ht="15.2" customHeight="1" outlineLevel="2">
      <c r="B52" s="32" t="s">
        <v>126</v>
      </c>
      <c r="C52" s="220">
        <f>'Vale alimentação e transporte'!F24</f>
        <v>0</v>
      </c>
      <c r="D52" s="220"/>
      <c r="E52" s="204"/>
      <c r="F52" s="19" t="s">
        <v>124</v>
      </c>
      <c r="CC52" s="20"/>
      <c r="CD52" s="20"/>
    </row>
    <row r="53" spans="2:82" ht="15.2" customHeight="1" outlineLevel="2">
      <c r="B53" s="67" t="s">
        <v>127</v>
      </c>
      <c r="C53" s="68">
        <v>0.2</v>
      </c>
      <c r="D53" s="52">
        <f>-ROUND((C52*C53),2)</f>
        <v>0</v>
      </c>
      <c r="E53" s="204"/>
      <c r="F53" s="19" t="s">
        <v>124</v>
      </c>
      <c r="CC53" s="20"/>
      <c r="CD53" s="20"/>
    </row>
    <row r="54" spans="2:82" ht="15.2" customHeight="1" outlineLevel="2">
      <c r="B54" s="69" t="s">
        <v>128</v>
      </c>
      <c r="C54" s="219"/>
      <c r="D54" s="219"/>
      <c r="E54" s="204"/>
      <c r="F54" s="19"/>
      <c r="CC54" s="20"/>
      <c r="CD54" s="20"/>
    </row>
    <row r="55" spans="2:82" ht="25.5" outlineLevel="2">
      <c r="B55" s="70" t="s">
        <v>129</v>
      </c>
      <c r="C55" s="219"/>
      <c r="D55" s="219"/>
      <c r="E55" s="204"/>
      <c r="F55" s="19"/>
      <c r="CC55" s="20"/>
      <c r="CD55" s="20"/>
    </row>
    <row r="56" spans="2:82" ht="15.2" customHeight="1" outlineLevel="2">
      <c r="B56" s="69" t="s">
        <v>130</v>
      </c>
      <c r="C56" s="219"/>
      <c r="D56" s="219"/>
      <c r="E56" s="204"/>
      <c r="F56" s="19"/>
      <c r="CC56" s="20"/>
      <c r="CD56" s="20"/>
    </row>
    <row r="57" spans="2:82" ht="25.5" outlineLevel="2">
      <c r="B57" s="70" t="s">
        <v>131</v>
      </c>
      <c r="C57" s="219"/>
      <c r="D57" s="219"/>
      <c r="E57" s="204"/>
      <c r="F57" s="19"/>
      <c r="CC57" s="20"/>
      <c r="CD57" s="20"/>
    </row>
    <row r="58" spans="2:82" ht="15.2" customHeight="1" outlineLevel="2">
      <c r="B58" s="69" t="s">
        <v>132</v>
      </c>
      <c r="C58" s="219"/>
      <c r="D58" s="219"/>
      <c r="E58" s="204"/>
      <c r="F58" s="19"/>
      <c r="CC58" s="20"/>
      <c r="CD58" s="20"/>
    </row>
    <row r="59" spans="2:82" ht="25.5" outlineLevel="2">
      <c r="B59" s="70" t="s">
        <v>133</v>
      </c>
      <c r="C59" s="219"/>
      <c r="D59" s="219"/>
      <c r="E59" s="204"/>
      <c r="F59" s="19"/>
      <c r="CC59" s="20"/>
      <c r="CD59" s="20"/>
    </row>
    <row r="60" spans="2:82" ht="15.2" customHeight="1" outlineLevel="2">
      <c r="B60" s="69" t="s">
        <v>134</v>
      </c>
      <c r="C60" s="219"/>
      <c r="D60" s="219"/>
      <c r="E60" s="204"/>
      <c r="F60" s="19"/>
      <c r="CC60" s="20"/>
      <c r="CD60" s="20"/>
    </row>
    <row r="61" spans="2:82" ht="25.5" outlineLevel="2">
      <c r="B61" s="70" t="s">
        <v>135</v>
      </c>
      <c r="C61" s="219"/>
      <c r="D61" s="219"/>
      <c r="E61" s="204"/>
      <c r="F61" s="19"/>
      <c r="CC61" s="20"/>
      <c r="CD61" s="20"/>
    </row>
    <row r="62" spans="2:82" ht="15.2" customHeight="1" outlineLevel="2">
      <c r="B62" s="69" t="s">
        <v>136</v>
      </c>
      <c r="C62" s="219"/>
      <c r="D62" s="219"/>
      <c r="E62" s="204"/>
      <c r="F62" s="19"/>
      <c r="CC62" s="20"/>
      <c r="CD62" s="20"/>
    </row>
    <row r="63" spans="2:82" ht="25.5" outlineLevel="2">
      <c r="B63" s="70" t="s">
        <v>137</v>
      </c>
      <c r="C63" s="219"/>
      <c r="D63" s="219"/>
      <c r="E63" s="204"/>
      <c r="F63" s="19"/>
      <c r="CC63" s="20"/>
      <c r="CD63" s="20"/>
    </row>
    <row r="64" spans="2:82" ht="15.2" customHeight="1" outlineLevel="2">
      <c r="B64" s="69" t="s">
        <v>138</v>
      </c>
      <c r="C64" s="219"/>
      <c r="D64" s="219"/>
      <c r="E64" s="204"/>
      <c r="F64" s="19"/>
      <c r="CC64" s="20"/>
      <c r="CD64" s="20"/>
    </row>
    <row r="65" spans="2:82" ht="25.5" outlineLevel="2">
      <c r="B65" s="70" t="s">
        <v>139</v>
      </c>
      <c r="C65" s="219"/>
      <c r="D65" s="219"/>
      <c r="E65" s="204"/>
      <c r="F65" s="19"/>
      <c r="CC65" s="20"/>
      <c r="CD65" s="20"/>
    </row>
    <row r="66" spans="2:82" ht="15.2" customHeight="1" outlineLevel="2">
      <c r="B66" s="69" t="s">
        <v>140</v>
      </c>
      <c r="C66" s="219"/>
      <c r="D66" s="219"/>
      <c r="E66" s="204"/>
      <c r="F66" s="19"/>
      <c r="CC66" s="20"/>
      <c r="CD66" s="20"/>
    </row>
    <row r="67" spans="2:82" ht="25.5" outlineLevel="2">
      <c r="B67" s="70" t="s">
        <v>141</v>
      </c>
      <c r="C67" s="219"/>
      <c r="D67" s="219"/>
      <c r="E67" s="204"/>
      <c r="F67" s="19"/>
      <c r="CC67" s="20"/>
      <c r="CD67" s="20"/>
    </row>
    <row r="68" spans="2:82" ht="15.2" customHeight="1" outlineLevel="2">
      <c r="B68" s="69" t="s">
        <v>142</v>
      </c>
      <c r="C68" s="219"/>
      <c r="D68" s="219"/>
      <c r="E68" s="204"/>
      <c r="F68" s="19"/>
      <c r="CC68" s="20"/>
      <c r="CD68" s="20"/>
    </row>
    <row r="69" spans="2:82" ht="25.5" outlineLevel="2">
      <c r="B69" s="70" t="s">
        <v>143</v>
      </c>
      <c r="C69" s="219"/>
      <c r="D69" s="219"/>
      <c r="E69" s="204"/>
      <c r="F69" s="19"/>
      <c r="CC69" s="20"/>
      <c r="CD69" s="20"/>
    </row>
    <row r="70" spans="2:82" s="19" customFormat="1" ht="15.2" customHeight="1" outlineLevel="1">
      <c r="B70" s="205" t="s">
        <v>144</v>
      </c>
      <c r="C70" s="205"/>
      <c r="D70" s="65">
        <f>(C50+D51+C52+D53+C54-C55+C56-C57+C58-C59+C60-C61+C62-C63+C64-C65+C66-C67+C68-C69)</f>
        <v>0</v>
      </c>
      <c r="E70" s="56" t="s">
        <v>102</v>
      </c>
      <c r="CC70" s="20"/>
      <c r="CD70" s="20"/>
    </row>
    <row r="71" spans="2:82" s="19" customFormat="1" ht="3.6" customHeight="1" outlineLevel="1">
      <c r="B71" s="58"/>
      <c r="C71" s="59"/>
      <c r="D71" s="59"/>
      <c r="E71" s="71"/>
      <c r="CC71" s="20"/>
      <c r="CD71" s="20"/>
    </row>
    <row r="72" spans="2:82" s="19" customFormat="1" ht="15" customHeight="1">
      <c r="B72" s="218" t="s">
        <v>145</v>
      </c>
      <c r="C72" s="218"/>
      <c r="D72" s="55">
        <f>SUM(D40+D47+D70)</f>
        <v>1992.9099999999999</v>
      </c>
      <c r="E72" s="56" t="s">
        <v>102</v>
      </c>
      <c r="CC72" s="20"/>
      <c r="CD72" s="20"/>
    </row>
    <row r="73" spans="2:82" s="19" customFormat="1" ht="6.95" customHeight="1">
      <c r="B73" s="58"/>
      <c r="C73" s="59"/>
      <c r="D73" s="59"/>
      <c r="E73" s="60"/>
      <c r="CC73" s="20"/>
      <c r="CD73" s="20"/>
    </row>
    <row r="74" spans="2:82" s="19" customFormat="1" ht="15.2" customHeight="1">
      <c r="B74" s="209" t="s">
        <v>146</v>
      </c>
      <c r="C74" s="209"/>
      <c r="D74" s="209"/>
      <c r="E74" s="209"/>
      <c r="CC74" s="20"/>
      <c r="CD74" s="20"/>
    </row>
    <row r="75" spans="2:82" s="19" customFormat="1" ht="26.25" customHeight="1" outlineLevel="1">
      <c r="B75" s="72" t="s">
        <v>147</v>
      </c>
      <c r="C75" s="73">
        <f>1/30*7/12</f>
        <v>1.9444444444444445E-2</v>
      </c>
      <c r="D75" s="52">
        <f>ROUND(C$28*C75,2)</f>
        <v>79.63</v>
      </c>
      <c r="E75" s="204" t="s">
        <v>100</v>
      </c>
      <c r="CC75" s="20"/>
      <c r="CD75" s="20"/>
    </row>
    <row r="76" spans="2:82" s="19" customFormat="1" ht="26.25" customHeight="1" outlineLevel="1">
      <c r="B76" s="25" t="s">
        <v>148</v>
      </c>
      <c r="C76" s="75">
        <f>C40*C75</f>
        <v>6.5722222222222224E-3</v>
      </c>
      <c r="D76" s="52">
        <f>ROUND(C$28*C76,2)</f>
        <v>26.91</v>
      </c>
      <c r="E76" s="204"/>
      <c r="CC76" s="20"/>
      <c r="CD76" s="20"/>
    </row>
    <row r="77" spans="2:82" s="19" customFormat="1" ht="17.25" customHeight="1" outlineLevel="1">
      <c r="B77" s="72" t="s">
        <v>149</v>
      </c>
      <c r="C77" s="73">
        <f>1*0.08*0.4</f>
        <v>3.2000000000000001E-2</v>
      </c>
      <c r="D77" s="52">
        <f>ROUND((C$28+D45)*C77,2)</f>
        <v>145.6</v>
      </c>
      <c r="E77" s="204"/>
      <c r="CC77" s="20"/>
      <c r="CD77" s="20"/>
    </row>
    <row r="78" spans="2:82" s="19" customFormat="1" ht="27.75" customHeight="1" outlineLevel="1">
      <c r="B78" s="72" t="s">
        <v>150</v>
      </c>
      <c r="C78" s="76">
        <v>1.56</v>
      </c>
      <c r="D78" s="77">
        <f>ROUND((C28/12)*1.56,2)</f>
        <v>532.35</v>
      </c>
      <c r="E78" s="204"/>
      <c r="CC78" s="20"/>
      <c r="CD78" s="20"/>
    </row>
    <row r="79" spans="2:82" s="19" customFormat="1" ht="15" customHeight="1" outlineLevel="1">
      <c r="B79" s="72" t="s">
        <v>151</v>
      </c>
      <c r="C79" s="75">
        <f>C78*0.08%</f>
        <v>1.2480000000000002E-3</v>
      </c>
      <c r="D79" s="77">
        <f>ROUND(D78*C79,2)</f>
        <v>0.66</v>
      </c>
      <c r="E79" s="204"/>
      <c r="CC79" s="20"/>
      <c r="CD79" s="20"/>
    </row>
    <row r="80" spans="2:82" s="19" customFormat="1" ht="15.2" customHeight="1" outlineLevel="1">
      <c r="B80" s="72" t="s">
        <v>152</v>
      </c>
      <c r="C80" s="75">
        <f>(1*0.08*0.4)*1.56</f>
        <v>4.9920000000000006E-2</v>
      </c>
      <c r="D80" s="77">
        <f>ROUND((C$28+D45)*C80,2)</f>
        <v>227.14</v>
      </c>
      <c r="E80" s="204"/>
      <c r="CC80" s="20"/>
      <c r="CD80" s="20"/>
    </row>
    <row r="81" spans="2:82" s="19" customFormat="1" ht="15.2" customHeight="1">
      <c r="B81" s="54" t="s">
        <v>153</v>
      </c>
      <c r="C81" s="78">
        <f>SUM(C75:C75)</f>
        <v>1.9444444444444445E-2</v>
      </c>
      <c r="D81" s="55">
        <f>SUM(D75:D80)</f>
        <v>1012.29</v>
      </c>
      <c r="E81" s="56" t="s">
        <v>102</v>
      </c>
      <c r="CC81" s="20"/>
      <c r="CD81" s="20"/>
    </row>
    <row r="82" spans="2:82" s="19" customFormat="1" ht="6.95" customHeight="1">
      <c r="B82" s="79"/>
      <c r="C82" s="118"/>
      <c r="D82" s="237"/>
      <c r="E82" s="237"/>
      <c r="CC82" s="20"/>
      <c r="CD82" s="20"/>
    </row>
    <row r="83" spans="2:82" s="19" customFormat="1" ht="15.2" customHeight="1">
      <c r="B83" s="209" t="s">
        <v>154</v>
      </c>
      <c r="C83" s="209"/>
      <c r="D83" s="209"/>
      <c r="E83" s="209"/>
      <c r="CC83" s="20"/>
      <c r="CD83" s="20"/>
    </row>
    <row r="84" spans="2:82" s="19" customFormat="1" ht="15.2" customHeight="1">
      <c r="B84" s="218" t="s">
        <v>155</v>
      </c>
      <c r="C84" s="218"/>
      <c r="D84" s="55">
        <v>0</v>
      </c>
      <c r="E84" s="56" t="s">
        <v>102</v>
      </c>
      <c r="F84" s="19" t="s">
        <v>156</v>
      </c>
      <c r="CC84" s="20"/>
      <c r="CD84" s="20"/>
    </row>
    <row r="85" spans="2:82" s="19" customFormat="1" ht="6.95" customHeight="1">
      <c r="B85" s="79"/>
      <c r="C85" s="50"/>
      <c r="D85" s="50"/>
      <c r="E85" s="71"/>
      <c r="CC85" s="20"/>
      <c r="CD85" s="20"/>
    </row>
    <row r="86" spans="2:82" ht="13.5" customHeight="1">
      <c r="B86" s="216" t="s">
        <v>157</v>
      </c>
      <c r="C86" s="216"/>
      <c r="D86" s="80">
        <f>D84+D81+D72+C28</f>
        <v>7100.2</v>
      </c>
      <c r="E86" s="81" t="s">
        <v>102</v>
      </c>
      <c r="F86" s="19"/>
      <c r="CC86" s="20"/>
      <c r="CD86" s="20"/>
    </row>
    <row r="87" spans="2:82" s="19" customFormat="1" ht="6.95" customHeight="1">
      <c r="B87" s="58"/>
      <c r="C87" s="59"/>
      <c r="D87" s="217"/>
      <c r="E87" s="217"/>
      <c r="CC87" s="20"/>
      <c r="CD87" s="20"/>
    </row>
    <row r="88" spans="2:82" s="19" customFormat="1" ht="15.2" customHeight="1">
      <c r="B88" s="209" t="s">
        <v>158</v>
      </c>
      <c r="C88" s="209"/>
      <c r="D88" s="209"/>
      <c r="E88" s="209"/>
      <c r="CC88" s="20"/>
      <c r="CD88" s="20"/>
    </row>
    <row r="89" spans="2:82" s="19" customFormat="1" ht="15.2" customHeight="1">
      <c r="B89" s="190" t="s">
        <v>159</v>
      </c>
      <c r="C89" s="190"/>
      <c r="D89" s="190"/>
      <c r="E89" s="190"/>
      <c r="CC89" s="20"/>
      <c r="CD89" s="20"/>
    </row>
    <row r="90" spans="2:82" ht="15.2" customHeight="1" outlineLevel="1">
      <c r="B90" s="32" t="s">
        <v>160</v>
      </c>
      <c r="C90" s="82"/>
      <c r="D90" s="62">
        <f>ROUND(D$86*C90,2)</f>
        <v>0</v>
      </c>
      <c r="E90" s="204" t="s">
        <v>108</v>
      </c>
      <c r="F90" s="19" t="s">
        <v>161</v>
      </c>
      <c r="CC90" s="20"/>
      <c r="CD90" s="20"/>
    </row>
    <row r="91" spans="2:82" ht="15.2" customHeight="1" outlineLevel="1">
      <c r="B91" s="32" t="s">
        <v>162</v>
      </c>
      <c r="C91" s="82"/>
      <c r="D91" s="62">
        <f>ROUND((D$86+D90)*C91,2)</f>
        <v>0</v>
      </c>
      <c r="E91" s="204"/>
      <c r="F91" s="19" t="s">
        <v>161</v>
      </c>
      <c r="CC91" s="20"/>
      <c r="CD91" s="20"/>
    </row>
    <row r="92" spans="2:82" ht="15.2" customHeight="1">
      <c r="B92" s="26" t="s">
        <v>163</v>
      </c>
      <c r="C92" s="83">
        <f>SUM(C90:C91)</f>
        <v>0</v>
      </c>
      <c r="D92" s="65">
        <f>SUM(D90:D91)</f>
        <v>0</v>
      </c>
      <c r="E92" s="53" t="s">
        <v>102</v>
      </c>
      <c r="F92" s="19"/>
      <c r="CC92" s="20"/>
      <c r="CD92" s="20"/>
    </row>
    <row r="93" spans="2:82" ht="3.6" customHeight="1">
      <c r="B93" s="213"/>
      <c r="C93" s="213"/>
      <c r="D93" s="213"/>
      <c r="E93" s="71"/>
      <c r="F93" s="19"/>
      <c r="CC93" s="20"/>
      <c r="CD93" s="20"/>
    </row>
    <row r="94" spans="2:82" ht="25.5" customHeight="1">
      <c r="B94" s="214" t="s">
        <v>164</v>
      </c>
      <c r="C94" s="214"/>
      <c r="D94" s="84">
        <f>D86+D92</f>
        <v>7100.2</v>
      </c>
      <c r="E94" s="81" t="s">
        <v>102</v>
      </c>
      <c r="F94" s="19"/>
      <c r="CC94" s="20"/>
      <c r="CD94" s="20"/>
    </row>
    <row r="95" spans="2:82" ht="3.2" customHeight="1">
      <c r="B95" s="85"/>
      <c r="C95" s="86"/>
      <c r="D95" s="87"/>
      <c r="E95" s="88"/>
      <c r="F95" s="19"/>
      <c r="CC95" s="20"/>
      <c r="CD95" s="20"/>
    </row>
    <row r="96" spans="2:82" ht="15.2" customHeight="1">
      <c r="B96" s="190" t="s">
        <v>165</v>
      </c>
      <c r="C96" s="190"/>
      <c r="D96" s="190"/>
      <c r="E96" s="190"/>
      <c r="F96" s="19"/>
      <c r="CC96" s="20"/>
      <c r="CD96" s="20"/>
    </row>
    <row r="97" spans="1:82" ht="15.2" customHeight="1" outlineLevel="1">
      <c r="B97" s="24" t="s">
        <v>166</v>
      </c>
      <c r="C97" s="82"/>
      <c r="D97" s="62">
        <f>ROUND(D$101*C97,2)</f>
        <v>0</v>
      </c>
      <c r="E97" s="204" t="s">
        <v>108</v>
      </c>
      <c r="F97" s="19" t="s">
        <v>167</v>
      </c>
      <c r="CC97" s="20"/>
      <c r="CD97" s="20"/>
    </row>
    <row r="98" spans="1:82" ht="15.2" customHeight="1" outlineLevel="1">
      <c r="B98" s="24" t="s">
        <v>168</v>
      </c>
      <c r="C98" s="82"/>
      <c r="D98" s="62">
        <f>ROUND(D$101*C98,2)</f>
        <v>0</v>
      </c>
      <c r="E98" s="204"/>
      <c r="F98" s="19" t="s">
        <v>167</v>
      </c>
      <c r="CC98" s="20"/>
      <c r="CD98" s="20"/>
    </row>
    <row r="99" spans="1:82" ht="15.2" customHeight="1" outlineLevel="1">
      <c r="B99" s="24" t="s">
        <v>169</v>
      </c>
      <c r="C99" s="82"/>
      <c r="D99" s="62">
        <f>ROUND(D$101*C99,2)</f>
        <v>0</v>
      </c>
      <c r="E99" s="204"/>
      <c r="F99" s="19" t="s">
        <v>167</v>
      </c>
      <c r="CC99" s="20"/>
      <c r="CD99" s="20"/>
    </row>
    <row r="100" spans="1:82" s="38" customFormat="1" ht="15.2" customHeight="1">
      <c r="A100" s="89"/>
      <c r="B100" s="26" t="s">
        <v>170</v>
      </c>
      <c r="C100" s="83">
        <f>SUM(C97:C99)</f>
        <v>0</v>
      </c>
      <c r="D100" s="65">
        <f>SUM(D97:D99)</f>
        <v>0</v>
      </c>
      <c r="E100" s="53" t="s">
        <v>102</v>
      </c>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row>
    <row r="101" spans="1:82" s="95" customFormat="1" ht="12.75" hidden="1" customHeight="1">
      <c r="A101" s="90"/>
      <c r="B101" s="91"/>
      <c r="C101" s="92">
        <f>1-C100</f>
        <v>1</v>
      </c>
      <c r="D101" s="93">
        <f>ROUND(D94/C101,2)</f>
        <v>7100.2</v>
      </c>
      <c r="E101" s="94"/>
      <c r="F101" s="19"/>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row>
    <row r="102" spans="1:82" s="19" customFormat="1" ht="15.2" customHeight="1">
      <c r="B102" s="54" t="s">
        <v>171</v>
      </c>
      <c r="C102" s="55">
        <f>C92+C100</f>
        <v>0</v>
      </c>
      <c r="D102" s="55">
        <f>D92+D100</f>
        <v>0</v>
      </c>
      <c r="E102" s="56" t="s">
        <v>102</v>
      </c>
      <c r="CC102" s="20"/>
      <c r="CD102" s="20"/>
    </row>
    <row r="103" spans="1:82" s="19" customFormat="1" ht="6.95" customHeight="1">
      <c r="B103" s="58"/>
      <c r="C103" s="59"/>
      <c r="D103" s="215"/>
      <c r="E103" s="215"/>
      <c r="CC103" s="20"/>
      <c r="CD103" s="20"/>
    </row>
    <row r="104" spans="1:82" s="19" customFormat="1" ht="15.2" customHeight="1">
      <c r="B104" s="209" t="s">
        <v>172</v>
      </c>
      <c r="C104" s="209"/>
      <c r="D104" s="209"/>
      <c r="E104" s="209"/>
      <c r="CC104" s="20"/>
      <c r="CD104" s="20"/>
    </row>
    <row r="105" spans="1:82" s="19" customFormat="1" ht="12.75" customHeight="1">
      <c r="B105" s="210" t="s">
        <v>173</v>
      </c>
      <c r="C105" s="210"/>
      <c r="D105" s="96">
        <f>D86+D102</f>
        <v>7100.2</v>
      </c>
      <c r="E105" s="206" t="s">
        <v>102</v>
      </c>
      <c r="CC105" s="20"/>
      <c r="CD105" s="20"/>
    </row>
    <row r="106" spans="1:82" s="19" customFormat="1" ht="15" customHeight="1">
      <c r="B106" s="207" t="s">
        <v>174</v>
      </c>
      <c r="C106" s="207"/>
      <c r="D106" s="97">
        <f>E15</f>
        <v>2</v>
      </c>
      <c r="E106" s="206"/>
    </row>
    <row r="107" spans="1:82" s="19" customFormat="1" ht="15" customHeight="1">
      <c r="B107" s="211" t="s">
        <v>175</v>
      </c>
      <c r="C107" s="211"/>
      <c r="D107" s="98">
        <f>D105*D106</f>
        <v>14200.4</v>
      </c>
      <c r="E107" s="206"/>
    </row>
    <row r="108" spans="1:82" s="19" customFormat="1" ht="15" customHeight="1">
      <c r="B108" s="211" t="s">
        <v>176</v>
      </c>
      <c r="C108" s="211"/>
      <c r="D108" s="98">
        <f>D107*12</f>
        <v>170404.8</v>
      </c>
      <c r="E108" s="206"/>
    </row>
    <row r="109" spans="1:82" s="19" customFormat="1" ht="15" customHeight="1">
      <c r="B109" s="233" t="s">
        <v>177</v>
      </c>
      <c r="C109" s="233"/>
      <c r="D109" s="117">
        <f>D107*24</f>
        <v>340809.6</v>
      </c>
      <c r="E109" s="206"/>
    </row>
    <row r="110" spans="1:82" s="19" customFormat="1" ht="6.75" customHeight="1">
      <c r="C110" s="51"/>
      <c r="D110" s="100"/>
    </row>
    <row r="111" spans="1:82" s="19" customFormat="1" ht="15.2" customHeight="1">
      <c r="B111" s="203" t="s">
        <v>178</v>
      </c>
      <c r="C111" s="203"/>
      <c r="D111" s="203"/>
      <c r="E111" s="203"/>
      <c r="CA111" s="20"/>
      <c r="CB111" s="20"/>
    </row>
    <row r="112" spans="1:82" s="19" customFormat="1" ht="15.2" customHeight="1">
      <c r="B112" s="32" t="s">
        <v>179</v>
      </c>
      <c r="C112" s="101">
        <v>8.3299999999999999E-2</v>
      </c>
      <c r="D112" s="52">
        <f>$C$28*C112</f>
        <v>341.11349999999999</v>
      </c>
      <c r="E112" s="204" t="s">
        <v>100</v>
      </c>
      <c r="CA112" s="20"/>
      <c r="CB112" s="20"/>
    </row>
    <row r="113" spans="2:82" s="19" customFormat="1" ht="15.2" customHeight="1">
      <c r="B113" s="32" t="s">
        <v>180</v>
      </c>
      <c r="C113" s="101">
        <v>0.121</v>
      </c>
      <c r="D113" s="52">
        <f>$C$28*C113</f>
        <v>495.495</v>
      </c>
      <c r="E113" s="204"/>
      <c r="CA113" s="20"/>
      <c r="CB113" s="20"/>
    </row>
    <row r="114" spans="2:82" s="19" customFormat="1" outlineLevel="1">
      <c r="B114" s="72" t="s">
        <v>181</v>
      </c>
      <c r="C114" s="102" t="e">
        <f>VLOOKUP(C34,C121:D123,2,1)</f>
        <v>#N/A</v>
      </c>
      <c r="D114" s="52" t="e">
        <f>$C$28*C114</f>
        <v>#N/A</v>
      </c>
      <c r="E114" s="53" t="s">
        <v>108</v>
      </c>
      <c r="F114" s="19" t="s">
        <v>182</v>
      </c>
      <c r="CC114" s="20"/>
      <c r="CD114" s="20"/>
    </row>
    <row r="115" spans="2:82" s="19" customFormat="1" outlineLevel="1">
      <c r="B115" s="32" t="s">
        <v>183</v>
      </c>
      <c r="C115" s="101">
        <v>0.05</v>
      </c>
      <c r="D115" s="52">
        <f>$C$28*C115</f>
        <v>204.75</v>
      </c>
      <c r="E115" s="53" t="s">
        <v>100</v>
      </c>
      <c r="CC115" s="20"/>
      <c r="CD115" s="20"/>
    </row>
    <row r="116" spans="2:82" s="19" customFormat="1" ht="12.75" customHeight="1" outlineLevel="1">
      <c r="B116" s="205" t="s">
        <v>184</v>
      </c>
      <c r="C116" s="205"/>
      <c r="D116" s="65" t="e">
        <f>SUM(D112:D115)</f>
        <v>#N/A</v>
      </c>
      <c r="E116" s="206" t="s">
        <v>102</v>
      </c>
      <c r="CC116" s="20"/>
      <c r="CD116" s="20"/>
    </row>
    <row r="117" spans="2:82" s="19" customFormat="1" ht="15" customHeight="1" outlineLevel="1">
      <c r="B117" s="207" t="s">
        <v>185</v>
      </c>
      <c r="C117" s="207"/>
      <c r="D117" s="97">
        <f>D106</f>
        <v>2</v>
      </c>
      <c r="E117" s="206"/>
    </row>
    <row r="118" spans="2:82" s="19" customFormat="1" ht="15" customHeight="1">
      <c r="B118" s="208" t="s">
        <v>186</v>
      </c>
      <c r="C118" s="208"/>
      <c r="D118" s="103" t="e">
        <f>D116*D117</f>
        <v>#N/A</v>
      </c>
      <c r="E118" s="206"/>
      <c r="F118" s="104"/>
    </row>
    <row r="119" spans="2:82" s="19" customFormat="1" ht="9.75" customHeight="1">
      <c r="C119" s="51"/>
      <c r="D119" s="51"/>
      <c r="E119" s="51"/>
    </row>
    <row r="120" spans="2:82" s="19" customFormat="1" ht="38.25" hidden="1">
      <c r="C120" s="105" t="s">
        <v>187</v>
      </c>
      <c r="D120" s="106" t="s">
        <v>181</v>
      </c>
      <c r="E120" s="51"/>
    </row>
    <row r="121" spans="2:82" s="19" customFormat="1" hidden="1">
      <c r="C121" s="101">
        <v>0.01</v>
      </c>
      <c r="D121" s="101">
        <v>7.3899999999999993E-2</v>
      </c>
      <c r="E121" s="51"/>
    </row>
    <row r="122" spans="2:82" s="19" customFormat="1" hidden="1">
      <c r="C122" s="101">
        <v>0.02</v>
      </c>
      <c r="D122" s="101">
        <v>7.5999999999999998E-2</v>
      </c>
      <c r="E122" s="51"/>
    </row>
    <row r="123" spans="2:82" s="19" customFormat="1" hidden="1">
      <c r="C123" s="101">
        <v>0.03</v>
      </c>
      <c r="D123" s="101">
        <v>7.8200000000000006E-2</v>
      </c>
      <c r="E123" s="51"/>
    </row>
    <row r="124" spans="2:82" s="19" customFormat="1" hidden="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row r="567" spans="3:5" s="19" customFormat="1">
      <c r="C567" s="51"/>
      <c r="D567" s="51"/>
      <c r="E567" s="51"/>
    </row>
  </sheetData>
  <sheetProtection algorithmName="SHA-512" hashValue="gYss97EQyl6EChguadmi80hSkmkCP1mppiao7Wx8TaJE84Q63BAsEZLSxhEtsD3C3rseMW5CUrUgyt9RsoF1Mg==" saltValue="KtcQGVicjOr1PrpzGe6WxA==" spinCount="100000" sheet="1" objects="1" scenarios="1"/>
  <mergeCells count="80">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1:D21"/>
    <mergeCell ref="B23:B24"/>
    <mergeCell ref="C23:D23"/>
    <mergeCell ref="E23:E24"/>
    <mergeCell ref="C24:D24"/>
    <mergeCell ref="B25:E25"/>
    <mergeCell ref="C26:D26"/>
    <mergeCell ref="C27:D27"/>
    <mergeCell ref="C28:D28"/>
    <mergeCell ref="B30:E30"/>
    <mergeCell ref="B31:E31"/>
    <mergeCell ref="E32:E33"/>
    <mergeCell ref="E35:E39"/>
    <mergeCell ref="B41:D41"/>
    <mergeCell ref="B42:E42"/>
    <mergeCell ref="E43:E44"/>
    <mergeCell ref="B49:E49"/>
    <mergeCell ref="C50:D50"/>
    <mergeCell ref="E50:E69"/>
    <mergeCell ref="C52:D52"/>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B70:C70"/>
    <mergeCell ref="B72:C72"/>
    <mergeCell ref="B74:E74"/>
    <mergeCell ref="E75:E80"/>
    <mergeCell ref="D82:E82"/>
    <mergeCell ref="B83:E83"/>
    <mergeCell ref="B84:C84"/>
    <mergeCell ref="B86:C86"/>
    <mergeCell ref="D87:E87"/>
    <mergeCell ref="B88:E88"/>
    <mergeCell ref="B89:E89"/>
    <mergeCell ref="E90:E91"/>
    <mergeCell ref="B93:D93"/>
    <mergeCell ref="B94:C94"/>
    <mergeCell ref="B96:E96"/>
    <mergeCell ref="E97:E99"/>
    <mergeCell ref="D103:E103"/>
    <mergeCell ref="B104:E104"/>
    <mergeCell ref="B105:C105"/>
    <mergeCell ref="E105:E109"/>
    <mergeCell ref="B106:C106"/>
    <mergeCell ref="B107:C107"/>
    <mergeCell ref="B108:C108"/>
    <mergeCell ref="B109:C109"/>
    <mergeCell ref="B111:E111"/>
    <mergeCell ref="E112:E113"/>
    <mergeCell ref="B116:C116"/>
    <mergeCell ref="E116:E118"/>
    <mergeCell ref="B117:C117"/>
    <mergeCell ref="B118:C118"/>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J566"/>
  <sheetViews>
    <sheetView showGridLines="0" topLeftCell="A101" zoomScaleNormal="100" workbookViewId="0">
      <selection activeCell="C114" sqref="C114"/>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216</v>
      </c>
      <c r="C15" s="231" t="s">
        <v>189</v>
      </c>
      <c r="D15" s="231"/>
      <c r="E15" s="44">
        <v>6</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217</v>
      </c>
      <c r="F19" s="38"/>
    </row>
    <row r="20" spans="1:82" ht="15" customHeight="1">
      <c r="B20" s="224" t="s">
        <v>94</v>
      </c>
      <c r="C20" s="224"/>
      <c r="D20" s="224"/>
      <c r="E20" s="48">
        <v>3100</v>
      </c>
      <c r="F20" s="49"/>
    </row>
    <row r="21" spans="1:82" s="19" customFormat="1" ht="6.95" customHeight="1">
      <c r="B21" s="50"/>
      <c r="C21" s="51"/>
      <c r="D21" s="51"/>
      <c r="E21" s="51"/>
    </row>
    <row r="22" spans="1:82" ht="30.75" customHeight="1">
      <c r="B22" s="225" t="str">
        <f>B15</f>
        <v>Tradutor de Libras</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f>E20</f>
        <v>3100</v>
      </c>
      <c r="D25" s="220"/>
      <c r="E25" s="53" t="s">
        <v>100</v>
      </c>
      <c r="F25" s="19"/>
      <c r="CC25" s="20"/>
      <c r="CD25" s="20"/>
    </row>
    <row r="26" spans="1:82" ht="15.2" customHeight="1">
      <c r="A26" s="20"/>
      <c r="B26" s="54" t="s">
        <v>101</v>
      </c>
      <c r="C26" s="222">
        <f>C25</f>
        <v>3100</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620</v>
      </c>
      <c r="E30" s="204" t="s">
        <v>100</v>
      </c>
      <c r="CC30" s="20"/>
      <c r="CD30" s="20"/>
    </row>
    <row r="31" spans="1:82" s="19" customFormat="1" ht="15.2" customHeight="1" outlineLevel="1">
      <c r="B31" s="24" t="s">
        <v>106</v>
      </c>
      <c r="C31" s="61">
        <v>2.5000000000000001E-2</v>
      </c>
      <c r="D31" s="62">
        <f t="shared" si="0"/>
        <v>77.5</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46.5</v>
      </c>
      <c r="E33" s="204" t="s">
        <v>100</v>
      </c>
      <c r="CC33" s="20"/>
      <c r="CD33" s="20"/>
    </row>
    <row r="34" spans="2:82" s="19" customFormat="1" ht="15.2" customHeight="1" outlineLevel="1">
      <c r="B34" s="24" t="s">
        <v>111</v>
      </c>
      <c r="C34" s="61">
        <v>0.01</v>
      </c>
      <c r="D34" s="62">
        <f t="shared" si="0"/>
        <v>31</v>
      </c>
      <c r="E34" s="204"/>
      <c r="CC34" s="20"/>
      <c r="CD34" s="20"/>
    </row>
    <row r="35" spans="2:82" s="19" customFormat="1" ht="15.2" customHeight="1" outlineLevel="1">
      <c r="B35" s="24" t="s">
        <v>112</v>
      </c>
      <c r="C35" s="61">
        <v>6.0000000000000001E-3</v>
      </c>
      <c r="D35" s="62">
        <f t="shared" si="0"/>
        <v>18.600000000000001</v>
      </c>
      <c r="E35" s="204"/>
      <c r="CC35" s="20"/>
      <c r="CD35" s="20"/>
    </row>
    <row r="36" spans="2:82" s="19" customFormat="1" ht="15.2" customHeight="1" outlineLevel="1">
      <c r="B36" s="24" t="s">
        <v>113</v>
      </c>
      <c r="C36" s="61">
        <v>2E-3</v>
      </c>
      <c r="D36" s="62">
        <f t="shared" si="0"/>
        <v>6.2</v>
      </c>
      <c r="E36" s="204"/>
      <c r="CC36" s="20"/>
      <c r="CD36" s="20"/>
    </row>
    <row r="37" spans="2:82" s="19" customFormat="1" ht="15.2" customHeight="1" outlineLevel="1">
      <c r="B37" s="24" t="s">
        <v>114</v>
      </c>
      <c r="C37" s="61">
        <v>0.08</v>
      </c>
      <c r="D37" s="62">
        <f t="shared" si="0"/>
        <v>248</v>
      </c>
      <c r="E37" s="204"/>
      <c r="CC37" s="20"/>
      <c r="CD37" s="20"/>
    </row>
    <row r="38" spans="2:82" s="19" customFormat="1" ht="15.2" customHeight="1" outlineLevel="1">
      <c r="B38" s="26" t="s">
        <v>115</v>
      </c>
      <c r="C38" s="64">
        <f>SUM(C30:C37)</f>
        <v>0.33800000000000002</v>
      </c>
      <c r="D38" s="65">
        <f>SUM(D30:D37)</f>
        <v>1047.8000000000002</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258.33</v>
      </c>
      <c r="E41" s="204" t="s">
        <v>100</v>
      </c>
      <c r="CC41" s="20"/>
      <c r="CD41" s="20"/>
    </row>
    <row r="42" spans="2:82" s="19" customFormat="1" ht="15.2" customHeight="1" outlineLevel="2">
      <c r="B42" s="24" t="s">
        <v>118</v>
      </c>
      <c r="C42" s="61">
        <f>1/3/12</f>
        <v>2.7777777777777776E-2</v>
      </c>
      <c r="D42" s="62">
        <f>ROUND(C42*(C$26),2)</f>
        <v>86.11</v>
      </c>
      <c r="E42" s="204"/>
      <c r="CC42" s="20"/>
      <c r="CD42" s="20"/>
    </row>
    <row r="43" spans="2:82" s="19" customFormat="1" ht="15.2" customHeight="1" outlineLevel="2">
      <c r="B43" s="26" t="s">
        <v>119</v>
      </c>
      <c r="C43" s="64">
        <f>SUM(C41:C42)</f>
        <v>0.1111111111111111</v>
      </c>
      <c r="D43" s="65">
        <f>SUM(D41:D42)</f>
        <v>344.44</v>
      </c>
      <c r="E43" s="53" t="s">
        <v>102</v>
      </c>
      <c r="CC43" s="20"/>
      <c r="CD43" s="20"/>
    </row>
    <row r="44" spans="2:82" s="19" customFormat="1" ht="15.2" customHeight="1" outlineLevel="2">
      <c r="B44" s="24" t="s">
        <v>120</v>
      </c>
      <c r="C44" s="61">
        <f>C43*C38</f>
        <v>3.7555555555555557E-2</v>
      </c>
      <c r="D44" s="62">
        <f>ROUND(C26*C44,2)</f>
        <v>116.42</v>
      </c>
      <c r="E44" s="66" t="s">
        <v>100</v>
      </c>
      <c r="CC44" s="20"/>
      <c r="CD44" s="20"/>
    </row>
    <row r="45" spans="2:82" s="19" customFormat="1" ht="15.2" customHeight="1" outlineLevel="1">
      <c r="B45" s="26" t="s">
        <v>121</v>
      </c>
      <c r="C45" s="64">
        <f>SUM(C44+C43)</f>
        <v>0.14866666666666667</v>
      </c>
      <c r="D45" s="65">
        <f>SUM(D43:D44)</f>
        <v>460.86</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transporte'!F11</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transporte'!F25</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1508.6600000000003</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60.28</v>
      </c>
      <c r="E73" s="204" t="s">
        <v>100</v>
      </c>
      <c r="CC73" s="20"/>
      <c r="CD73" s="20"/>
    </row>
    <row r="74" spans="2:82" s="19" customFormat="1" ht="26.25" customHeight="1" outlineLevel="1">
      <c r="B74" s="25" t="s">
        <v>148</v>
      </c>
      <c r="C74" s="75">
        <f>C38*C73</f>
        <v>6.5722222222222224E-3</v>
      </c>
      <c r="D74" s="52">
        <f>ROUND(C$26*C74,2)</f>
        <v>20.37</v>
      </c>
      <c r="E74" s="204"/>
      <c r="CC74" s="20"/>
      <c r="CD74" s="20"/>
    </row>
    <row r="75" spans="2:82" s="19" customFormat="1" ht="17.25" customHeight="1" outlineLevel="1">
      <c r="B75" s="72" t="s">
        <v>149</v>
      </c>
      <c r="C75" s="73">
        <f>1*0.08*0.4</f>
        <v>3.2000000000000001E-2</v>
      </c>
      <c r="D75" s="52">
        <f>ROUND((C$26+D43)*C75,2)</f>
        <v>110.22</v>
      </c>
      <c r="E75" s="204"/>
      <c r="CC75" s="20"/>
      <c r="CD75" s="20"/>
    </row>
    <row r="76" spans="2:82" s="19" customFormat="1" ht="27.75" customHeight="1" outlineLevel="1">
      <c r="B76" s="72" t="s">
        <v>150</v>
      </c>
      <c r="C76" s="76">
        <v>1.56</v>
      </c>
      <c r="D76" s="77">
        <f>ROUND((C26/12)*1.56,2)</f>
        <v>403</v>
      </c>
      <c r="E76" s="204"/>
      <c r="CC76" s="20"/>
      <c r="CD76" s="20"/>
    </row>
    <row r="77" spans="2:82" s="19" customFormat="1" ht="15" customHeight="1" outlineLevel="1">
      <c r="B77" s="72" t="s">
        <v>151</v>
      </c>
      <c r="C77" s="75">
        <f>C76*0.08%</f>
        <v>1.2480000000000002E-3</v>
      </c>
      <c r="D77" s="77">
        <f>ROUND(D76*C77,2)</f>
        <v>0.5</v>
      </c>
      <c r="E77" s="204"/>
      <c r="CC77" s="20"/>
      <c r="CD77" s="20"/>
    </row>
    <row r="78" spans="2:82" s="19" customFormat="1" ht="15.2" customHeight="1" outlineLevel="1">
      <c r="B78" s="72" t="s">
        <v>152</v>
      </c>
      <c r="C78" s="75">
        <f>(1*0.08*0.4)*1.56</f>
        <v>4.9920000000000006E-2</v>
      </c>
      <c r="D78" s="77">
        <f>ROUND((C$26+D43)*C78,2)</f>
        <v>171.95</v>
      </c>
      <c r="E78" s="204"/>
      <c r="CC78" s="20"/>
      <c r="CD78" s="20"/>
    </row>
    <row r="79" spans="2:82" s="19" customFormat="1" ht="15.2" customHeight="1">
      <c r="B79" s="54" t="s">
        <v>153</v>
      </c>
      <c r="C79" s="78">
        <f>SUM(C73:C73)</f>
        <v>1.9444444444444445E-2</v>
      </c>
      <c r="D79" s="55">
        <f>SUM(D73:D78)</f>
        <v>766.31999999999994</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outlineLevel="1">
      <c r="B82" s="207" t="s">
        <v>199</v>
      </c>
      <c r="C82" s="207"/>
      <c r="D82" s="52">
        <f>(Uniforme!H18+Uniforme!H37)/2</f>
        <v>0</v>
      </c>
      <c r="E82" s="53" t="s">
        <v>108</v>
      </c>
      <c r="F82" s="19" t="s">
        <v>124</v>
      </c>
      <c r="CC82" s="20"/>
      <c r="CD82" s="20"/>
    </row>
    <row r="83" spans="2:82" s="19" customFormat="1" ht="15.2" customHeight="1">
      <c r="B83" s="218" t="s">
        <v>155</v>
      </c>
      <c r="C83" s="218"/>
      <c r="D83" s="55">
        <f>D82</f>
        <v>0</v>
      </c>
      <c r="E83" s="56" t="s">
        <v>102</v>
      </c>
      <c r="CC83" s="20"/>
      <c r="CD83" s="20"/>
    </row>
    <row r="84" spans="2:82" s="19" customFormat="1" ht="6.95" customHeight="1">
      <c r="B84" s="79"/>
      <c r="C84" s="50"/>
      <c r="D84" s="50"/>
      <c r="E84" s="71"/>
      <c r="CC84" s="20"/>
      <c r="CD84" s="20"/>
    </row>
    <row r="85" spans="2:82" ht="13.5" customHeight="1">
      <c r="B85" s="216" t="s">
        <v>157</v>
      </c>
      <c r="C85" s="216"/>
      <c r="D85" s="80">
        <f>D83+D79+D70+C26</f>
        <v>5374.9800000000005</v>
      </c>
      <c r="E85" s="81" t="s">
        <v>102</v>
      </c>
      <c r="F85" s="19"/>
      <c r="CC85" s="20"/>
      <c r="CD85" s="20"/>
    </row>
    <row r="86" spans="2:82" s="19" customFormat="1" ht="6.95" customHeight="1">
      <c r="B86" s="58"/>
      <c r="C86" s="59"/>
      <c r="D86" s="217"/>
      <c r="E86" s="217"/>
      <c r="CC86" s="20"/>
      <c r="CD86" s="20"/>
    </row>
    <row r="87" spans="2:82" s="19" customFormat="1" ht="15.2" customHeight="1">
      <c r="B87" s="209" t="s">
        <v>158</v>
      </c>
      <c r="C87" s="209"/>
      <c r="D87" s="209"/>
      <c r="E87" s="209"/>
      <c r="CC87" s="20"/>
      <c r="CD87" s="20"/>
    </row>
    <row r="88" spans="2:82" s="19" customFormat="1" ht="15.2" customHeight="1">
      <c r="B88" s="190" t="s">
        <v>159</v>
      </c>
      <c r="C88" s="190"/>
      <c r="D88" s="190"/>
      <c r="E88" s="190"/>
      <c r="CC88" s="20"/>
      <c r="CD88" s="20"/>
    </row>
    <row r="89" spans="2:82" ht="15.2" customHeight="1" outlineLevel="1">
      <c r="B89" s="32" t="s">
        <v>160</v>
      </c>
      <c r="C89" s="82"/>
      <c r="D89" s="62">
        <f>ROUND(D$85*C89,2)</f>
        <v>0</v>
      </c>
      <c r="E89" s="204" t="s">
        <v>108</v>
      </c>
      <c r="F89" s="19" t="s">
        <v>161</v>
      </c>
      <c r="CC89" s="20"/>
      <c r="CD89" s="20"/>
    </row>
    <row r="90" spans="2:82" ht="15.2" customHeight="1" outlineLevel="1">
      <c r="B90" s="32" t="s">
        <v>162</v>
      </c>
      <c r="C90" s="82"/>
      <c r="D90" s="62">
        <f>ROUND((D$85+D89)*C90,2)</f>
        <v>0</v>
      </c>
      <c r="E90" s="204"/>
      <c r="F90" s="19" t="s">
        <v>161</v>
      </c>
      <c r="CC90" s="20"/>
      <c r="CD90" s="20"/>
    </row>
    <row r="91" spans="2:82" ht="15.2" customHeight="1">
      <c r="B91" s="26" t="s">
        <v>163</v>
      </c>
      <c r="C91" s="83">
        <f>SUM(C89:C90)</f>
        <v>0</v>
      </c>
      <c r="D91" s="65">
        <f>SUM(D89:D90)</f>
        <v>0</v>
      </c>
      <c r="E91" s="53" t="s">
        <v>102</v>
      </c>
      <c r="F91" s="19"/>
      <c r="CC91" s="20"/>
      <c r="CD91" s="20"/>
    </row>
    <row r="92" spans="2:82" ht="3.6" customHeight="1">
      <c r="B92" s="213"/>
      <c r="C92" s="213"/>
      <c r="D92" s="213"/>
      <c r="E92" s="71"/>
      <c r="F92" s="19"/>
      <c r="CC92" s="20"/>
      <c r="CD92" s="20"/>
    </row>
    <row r="93" spans="2:82" ht="25.5" customHeight="1">
      <c r="B93" s="214" t="s">
        <v>164</v>
      </c>
      <c r="C93" s="214"/>
      <c r="D93" s="84">
        <f>D85+D91</f>
        <v>5374.9800000000005</v>
      </c>
      <c r="E93" s="81" t="s">
        <v>102</v>
      </c>
      <c r="F93" s="19"/>
      <c r="CC93" s="20"/>
      <c r="CD93" s="20"/>
    </row>
    <row r="94" spans="2:82" ht="3.2" customHeight="1">
      <c r="B94" s="85"/>
      <c r="C94" s="86"/>
      <c r="D94" s="87"/>
      <c r="E94" s="88"/>
      <c r="F94" s="19"/>
      <c r="CC94" s="20"/>
      <c r="CD94" s="20"/>
    </row>
    <row r="95" spans="2:82" ht="15.2" customHeight="1">
      <c r="B95" s="190" t="s">
        <v>165</v>
      </c>
      <c r="C95" s="190"/>
      <c r="D95" s="190"/>
      <c r="E95" s="190"/>
      <c r="F95" s="19"/>
      <c r="CC95" s="20"/>
      <c r="CD95" s="20"/>
    </row>
    <row r="96" spans="2:82" ht="15.2" customHeight="1" outlineLevel="1">
      <c r="B96" s="24" t="s">
        <v>166</v>
      </c>
      <c r="C96" s="82"/>
      <c r="D96" s="62">
        <f>ROUND(D$100*C96,2)</f>
        <v>0</v>
      </c>
      <c r="E96" s="204" t="s">
        <v>108</v>
      </c>
      <c r="F96" s="19" t="s">
        <v>167</v>
      </c>
      <c r="CC96" s="20"/>
      <c r="CD96" s="20"/>
    </row>
    <row r="97" spans="1:82" ht="15.2" customHeight="1" outlineLevel="1">
      <c r="B97" s="24" t="s">
        <v>168</v>
      </c>
      <c r="C97" s="82"/>
      <c r="D97" s="62">
        <f>ROUND(D$100*C97,2)</f>
        <v>0</v>
      </c>
      <c r="E97" s="204"/>
      <c r="F97" s="19" t="s">
        <v>167</v>
      </c>
      <c r="CC97" s="20"/>
      <c r="CD97" s="20"/>
    </row>
    <row r="98" spans="1:82" ht="15.2" customHeight="1" outlineLevel="1">
      <c r="B98" s="24" t="s">
        <v>169</v>
      </c>
      <c r="C98" s="82"/>
      <c r="D98" s="62">
        <f>ROUND(D$100*C98,2)</f>
        <v>0</v>
      </c>
      <c r="E98" s="204"/>
      <c r="F98" s="19" t="s">
        <v>167</v>
      </c>
      <c r="CC98" s="20"/>
      <c r="CD98" s="20"/>
    </row>
    <row r="99" spans="1:82" s="38" customFormat="1" ht="15.2" customHeight="1">
      <c r="A99" s="89"/>
      <c r="B99" s="26" t="s">
        <v>170</v>
      </c>
      <c r="C99" s="83">
        <f>SUM(C96:C98)</f>
        <v>0</v>
      </c>
      <c r="D99" s="65">
        <f>SUM(D96:D98)</f>
        <v>0</v>
      </c>
      <c r="E99" s="53" t="s">
        <v>102</v>
      </c>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row>
    <row r="100" spans="1:82" s="95" customFormat="1" ht="12.75" hidden="1" customHeight="1">
      <c r="A100" s="90"/>
      <c r="B100" s="91"/>
      <c r="C100" s="92">
        <f>1-C99</f>
        <v>1</v>
      </c>
      <c r="D100" s="93">
        <f>ROUND(D93/C100,2)</f>
        <v>5374.98</v>
      </c>
      <c r="E100" s="94"/>
      <c r="F100" s="19"/>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row>
    <row r="101" spans="1:82" s="19" customFormat="1" ht="15.2" customHeight="1">
      <c r="B101" s="54" t="s">
        <v>171</v>
      </c>
      <c r="C101" s="55">
        <f>C91+C99</f>
        <v>0</v>
      </c>
      <c r="D101" s="55">
        <f>D91+D99</f>
        <v>0</v>
      </c>
      <c r="E101" s="56" t="s">
        <v>102</v>
      </c>
      <c r="CC101" s="20"/>
      <c r="CD101" s="20"/>
    </row>
    <row r="102" spans="1:82" s="19" customFormat="1" ht="6.95" customHeight="1">
      <c r="B102" s="58"/>
      <c r="C102" s="59"/>
      <c r="D102" s="215"/>
      <c r="E102" s="215"/>
      <c r="CC102" s="20"/>
      <c r="CD102" s="20"/>
    </row>
    <row r="103" spans="1:82" s="19" customFormat="1" ht="15.2" customHeight="1">
      <c r="B103" s="209" t="s">
        <v>172</v>
      </c>
      <c r="C103" s="209"/>
      <c r="D103" s="209"/>
      <c r="E103" s="209"/>
      <c r="CC103" s="20"/>
      <c r="CD103" s="20"/>
    </row>
    <row r="104" spans="1:82" s="19" customFormat="1" ht="12.75" customHeight="1">
      <c r="B104" s="210" t="s">
        <v>173</v>
      </c>
      <c r="C104" s="210"/>
      <c r="D104" s="96">
        <f>D85+D101</f>
        <v>5374.9800000000005</v>
      </c>
      <c r="E104" s="206" t="s">
        <v>102</v>
      </c>
      <c r="CC104" s="20"/>
      <c r="CD104" s="20"/>
    </row>
    <row r="105" spans="1:82" s="19" customFormat="1" ht="15" customHeight="1">
      <c r="B105" s="207" t="s">
        <v>174</v>
      </c>
      <c r="C105" s="207"/>
      <c r="D105" s="97">
        <f>E15</f>
        <v>6</v>
      </c>
      <c r="E105" s="206"/>
    </row>
    <row r="106" spans="1:82" s="19" customFormat="1" ht="15" customHeight="1">
      <c r="B106" s="211" t="s">
        <v>175</v>
      </c>
      <c r="C106" s="211"/>
      <c r="D106" s="98">
        <f>D104*D105</f>
        <v>32249.880000000005</v>
      </c>
      <c r="E106" s="206"/>
    </row>
    <row r="107" spans="1:82" s="19" customFormat="1" ht="15" customHeight="1">
      <c r="B107" s="211" t="s">
        <v>176</v>
      </c>
      <c r="C107" s="211"/>
      <c r="D107" s="98">
        <f>D106*12</f>
        <v>386998.56000000006</v>
      </c>
      <c r="E107" s="206"/>
    </row>
    <row r="108" spans="1:82" s="19" customFormat="1" ht="15" customHeight="1">
      <c r="B108" s="233" t="s">
        <v>177</v>
      </c>
      <c r="C108" s="233"/>
      <c r="D108" s="117">
        <f>D106*24</f>
        <v>773997.12000000011</v>
      </c>
      <c r="E108" s="206"/>
    </row>
    <row r="109" spans="1:82" s="19" customFormat="1" ht="6.75" customHeight="1">
      <c r="C109" s="51"/>
      <c r="D109" s="100"/>
    </row>
    <row r="110" spans="1:82" s="19" customFormat="1" ht="15.2" customHeight="1">
      <c r="B110" s="203" t="s">
        <v>178</v>
      </c>
      <c r="C110" s="203"/>
      <c r="D110" s="203"/>
      <c r="E110" s="203"/>
      <c r="CA110" s="20"/>
      <c r="CB110" s="20"/>
    </row>
    <row r="111" spans="1:82" s="19" customFormat="1" ht="15.2" customHeight="1">
      <c r="B111" s="32" t="s">
        <v>179</v>
      </c>
      <c r="C111" s="101">
        <v>8.3299999999999999E-2</v>
      </c>
      <c r="D111" s="52">
        <f>$C$26*C111</f>
        <v>258.23</v>
      </c>
      <c r="E111" s="204" t="s">
        <v>100</v>
      </c>
      <c r="CA111" s="20"/>
      <c r="CB111" s="20"/>
    </row>
    <row r="112" spans="1:82" s="19" customFormat="1" ht="15.2" customHeight="1">
      <c r="B112" s="32" t="s">
        <v>180</v>
      </c>
      <c r="C112" s="101">
        <v>0.121</v>
      </c>
      <c r="D112" s="52">
        <f>$C$26*C112</f>
        <v>375.09999999999997</v>
      </c>
      <c r="E112" s="204"/>
      <c r="CA112" s="20"/>
      <c r="CB112" s="20"/>
    </row>
    <row r="113" spans="2:82" s="19" customFormat="1" outlineLevel="1">
      <c r="B113" s="72" t="s">
        <v>181</v>
      </c>
      <c r="C113" s="102" t="e">
        <f>VLOOKUP(C32,C120:D122,2,1)</f>
        <v>#N/A</v>
      </c>
      <c r="D113" s="52" t="e">
        <f>$C$26*C113</f>
        <v>#N/A</v>
      </c>
      <c r="E113" s="53" t="s">
        <v>108</v>
      </c>
      <c r="F113" s="19" t="s">
        <v>182</v>
      </c>
      <c r="CC113" s="20"/>
      <c r="CD113" s="20"/>
    </row>
    <row r="114" spans="2:82" s="19" customFormat="1" outlineLevel="1">
      <c r="B114" s="32" t="s">
        <v>183</v>
      </c>
      <c r="C114" s="101">
        <v>0.05</v>
      </c>
      <c r="D114" s="52">
        <f>$C$26*C114</f>
        <v>155</v>
      </c>
      <c r="E114" s="53" t="s">
        <v>100</v>
      </c>
      <c r="CC114" s="20"/>
      <c r="CD114" s="20"/>
    </row>
    <row r="115" spans="2:82" s="19" customFormat="1" ht="12.75" customHeight="1" outlineLevel="1">
      <c r="B115" s="205" t="s">
        <v>184</v>
      </c>
      <c r="C115" s="205"/>
      <c r="D115" s="65" t="e">
        <f>SUM(D111:D114)</f>
        <v>#N/A</v>
      </c>
      <c r="E115" s="206" t="s">
        <v>102</v>
      </c>
      <c r="CC115" s="20"/>
      <c r="CD115" s="20"/>
    </row>
    <row r="116" spans="2:82" s="19" customFormat="1" ht="15" customHeight="1" outlineLevel="1">
      <c r="B116" s="207" t="s">
        <v>185</v>
      </c>
      <c r="C116" s="207"/>
      <c r="D116" s="97">
        <f>D105</f>
        <v>6</v>
      </c>
      <c r="E116" s="206"/>
    </row>
    <row r="117" spans="2:82" s="19" customFormat="1" ht="15" customHeight="1">
      <c r="B117" s="208" t="s">
        <v>186</v>
      </c>
      <c r="C117" s="208"/>
      <c r="D117" s="103" t="e">
        <f>D115*D116</f>
        <v>#N/A</v>
      </c>
      <c r="E117" s="206"/>
      <c r="F117" s="104"/>
    </row>
    <row r="118" spans="2:82" s="19" customFormat="1" ht="12" customHeight="1">
      <c r="C118" s="51"/>
      <c r="D118" s="51"/>
      <c r="E118" s="51"/>
    </row>
    <row r="119" spans="2:82" s="19" customFormat="1" ht="38.25" hidden="1">
      <c r="C119" s="105" t="s">
        <v>187</v>
      </c>
      <c r="D119" s="106" t="s">
        <v>181</v>
      </c>
      <c r="E119" s="51"/>
    </row>
    <row r="120" spans="2:82" s="19" customFormat="1" hidden="1">
      <c r="C120" s="101">
        <v>0.01</v>
      </c>
      <c r="D120" s="101">
        <v>7.3899999999999993E-2</v>
      </c>
      <c r="E120" s="51"/>
    </row>
    <row r="121" spans="2:82" s="19" customFormat="1" hidden="1">
      <c r="C121" s="101">
        <v>0.02</v>
      </c>
      <c r="D121" s="101">
        <v>7.5999999999999998E-2</v>
      </c>
      <c r="E121" s="51"/>
    </row>
    <row r="122" spans="2:82" s="19" customFormat="1" hidden="1">
      <c r="C122" s="101">
        <v>0.03</v>
      </c>
      <c r="D122" s="101">
        <v>7.8200000000000006E-2</v>
      </c>
      <c r="E122" s="51"/>
    </row>
    <row r="123" spans="2:82" s="19" customFormat="1" hidden="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sheetData>
  <sheetProtection algorithmName="SHA-512" hashValue="IppAmTdX+eIOTqXyCh+FNzv9TsqBAJ0FwhghFGGcPKEFbUwnmpW5jQ0N+OAyylnTSSjDLc7ru0XHOL75fInpTg==" saltValue="nq5J7Q6hCBsgieTC96vh9A==" spinCount="100000" sheet="1" objects="1" scenarios="1"/>
  <mergeCells count="79">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3:C83"/>
    <mergeCell ref="B85:C85"/>
    <mergeCell ref="D86:E86"/>
    <mergeCell ref="B87:E87"/>
    <mergeCell ref="B88:E88"/>
    <mergeCell ref="E89:E90"/>
    <mergeCell ref="B92:D92"/>
    <mergeCell ref="B93:C93"/>
    <mergeCell ref="B95:E95"/>
    <mergeCell ref="E96:E98"/>
    <mergeCell ref="D102:E102"/>
    <mergeCell ref="B103:E103"/>
    <mergeCell ref="B104:C104"/>
    <mergeCell ref="E104:E108"/>
    <mergeCell ref="B105:C105"/>
    <mergeCell ref="B106:C106"/>
    <mergeCell ref="B107:C107"/>
    <mergeCell ref="B108:C108"/>
    <mergeCell ref="B110:E110"/>
    <mergeCell ref="E111:E112"/>
    <mergeCell ref="B115:C115"/>
    <mergeCell ref="E115:E117"/>
    <mergeCell ref="B116:C116"/>
    <mergeCell ref="B117:C117"/>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J565"/>
  <sheetViews>
    <sheetView showGridLines="0" topLeftCell="A97" zoomScaleNormal="100" workbookViewId="0">
      <selection activeCell="C113" sqref="C113"/>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218</v>
      </c>
      <c r="C15" s="231" t="s">
        <v>89</v>
      </c>
      <c r="D15" s="231"/>
      <c r="E15" s="44">
        <v>4</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219</v>
      </c>
      <c r="F19" s="38"/>
    </row>
    <row r="20" spans="1:82" ht="15" customHeight="1">
      <c r="B20" s="224" t="s">
        <v>94</v>
      </c>
      <c r="C20" s="224"/>
      <c r="D20" s="224"/>
      <c r="E20" s="48">
        <v>2598.9699999999998</v>
      </c>
      <c r="F20" s="49"/>
    </row>
    <row r="21" spans="1:82" s="19" customFormat="1" ht="6.95" customHeight="1">
      <c r="B21" s="50"/>
      <c r="C21" s="51"/>
      <c r="D21" s="51"/>
      <c r="E21" s="51"/>
    </row>
    <row r="22" spans="1:82" ht="30.75" customHeight="1">
      <c r="B22" s="225" t="str">
        <f>B15</f>
        <v>Editor de áudio e vídeo</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f>E20</f>
        <v>2598.9699999999998</v>
      </c>
      <c r="D25" s="220"/>
      <c r="E25" s="53" t="s">
        <v>100</v>
      </c>
      <c r="F25" s="19"/>
      <c r="CC25" s="20"/>
      <c r="CD25" s="20"/>
    </row>
    <row r="26" spans="1:82" ht="15.2" customHeight="1">
      <c r="A26" s="20"/>
      <c r="B26" s="54" t="s">
        <v>101</v>
      </c>
      <c r="C26" s="222">
        <f>C25</f>
        <v>2598.9699999999998</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519.79</v>
      </c>
      <c r="E30" s="204" t="s">
        <v>100</v>
      </c>
      <c r="CC30" s="20"/>
      <c r="CD30" s="20"/>
    </row>
    <row r="31" spans="1:82" s="19" customFormat="1" ht="15.2" customHeight="1" outlineLevel="1">
      <c r="B31" s="24" t="s">
        <v>106</v>
      </c>
      <c r="C31" s="61">
        <v>2.5000000000000001E-2</v>
      </c>
      <c r="D31" s="62">
        <f t="shared" si="0"/>
        <v>64.97</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38.979999999999997</v>
      </c>
      <c r="E33" s="204" t="s">
        <v>100</v>
      </c>
      <c r="CC33" s="20"/>
      <c r="CD33" s="20"/>
    </row>
    <row r="34" spans="2:82" s="19" customFormat="1" ht="15.2" customHeight="1" outlineLevel="1">
      <c r="B34" s="24" t="s">
        <v>111</v>
      </c>
      <c r="C34" s="61">
        <v>0.01</v>
      </c>
      <c r="D34" s="62">
        <f t="shared" si="0"/>
        <v>25.99</v>
      </c>
      <c r="E34" s="204"/>
      <c r="CC34" s="20"/>
      <c r="CD34" s="20"/>
    </row>
    <row r="35" spans="2:82" s="19" customFormat="1" ht="15.2" customHeight="1" outlineLevel="1">
      <c r="B35" s="24" t="s">
        <v>112</v>
      </c>
      <c r="C35" s="61">
        <v>6.0000000000000001E-3</v>
      </c>
      <c r="D35" s="62">
        <f t="shared" si="0"/>
        <v>15.59</v>
      </c>
      <c r="E35" s="204"/>
      <c r="CC35" s="20"/>
      <c r="CD35" s="20"/>
    </row>
    <row r="36" spans="2:82" s="19" customFormat="1" ht="15.2" customHeight="1" outlineLevel="1">
      <c r="B36" s="24" t="s">
        <v>113</v>
      </c>
      <c r="C36" s="61">
        <v>2E-3</v>
      </c>
      <c r="D36" s="62">
        <f t="shared" si="0"/>
        <v>5.2</v>
      </c>
      <c r="E36" s="204"/>
      <c r="CC36" s="20"/>
      <c r="CD36" s="20"/>
    </row>
    <row r="37" spans="2:82" s="19" customFormat="1" ht="15.2" customHeight="1" outlineLevel="1">
      <c r="B37" s="24" t="s">
        <v>114</v>
      </c>
      <c r="C37" s="61">
        <v>0.08</v>
      </c>
      <c r="D37" s="62">
        <f t="shared" si="0"/>
        <v>207.92</v>
      </c>
      <c r="E37" s="204"/>
      <c r="CC37" s="20"/>
      <c r="CD37" s="20"/>
    </row>
    <row r="38" spans="2:82" s="19" customFormat="1" ht="15.2" customHeight="1" outlineLevel="1">
      <c r="B38" s="26" t="s">
        <v>115</v>
      </c>
      <c r="C38" s="64">
        <f>SUM(C30:C37)</f>
        <v>0.33800000000000002</v>
      </c>
      <c r="D38" s="65">
        <f>SUM(D30:D37)</f>
        <v>878.44</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216.58</v>
      </c>
      <c r="E41" s="204" t="s">
        <v>100</v>
      </c>
      <c r="CC41" s="20"/>
      <c r="CD41" s="20"/>
    </row>
    <row r="42" spans="2:82" s="19" customFormat="1" ht="15.2" customHeight="1" outlineLevel="2">
      <c r="B42" s="24" t="s">
        <v>118</v>
      </c>
      <c r="C42" s="61">
        <f>1/3/12</f>
        <v>2.7777777777777776E-2</v>
      </c>
      <c r="D42" s="62">
        <f>ROUND(C42*(C$26),2)</f>
        <v>72.19</v>
      </c>
      <c r="E42" s="204"/>
      <c r="CC42" s="20"/>
      <c r="CD42" s="20"/>
    </row>
    <row r="43" spans="2:82" s="19" customFormat="1" ht="15.2" customHeight="1" outlineLevel="2">
      <c r="B43" s="26" t="s">
        <v>119</v>
      </c>
      <c r="C43" s="64">
        <f>SUM(C41:C42)</f>
        <v>0.1111111111111111</v>
      </c>
      <c r="D43" s="65">
        <f>SUM(D41:D42)</f>
        <v>288.77</v>
      </c>
      <c r="E43" s="53" t="s">
        <v>102</v>
      </c>
      <c r="CC43" s="20"/>
      <c r="CD43" s="20"/>
    </row>
    <row r="44" spans="2:82" s="19" customFormat="1" ht="15.2" customHeight="1" outlineLevel="2">
      <c r="B44" s="24" t="s">
        <v>120</v>
      </c>
      <c r="C44" s="61">
        <f>C43*C38</f>
        <v>3.7555555555555557E-2</v>
      </c>
      <c r="D44" s="62">
        <f>ROUND(C26*C44,2)</f>
        <v>97.61</v>
      </c>
      <c r="E44" s="66" t="s">
        <v>100</v>
      </c>
      <c r="CC44" s="20"/>
      <c r="CD44" s="20"/>
    </row>
    <row r="45" spans="2:82" s="19" customFormat="1" ht="15.2" customHeight="1" outlineLevel="1">
      <c r="B45" s="26" t="s">
        <v>121</v>
      </c>
      <c r="C45" s="64">
        <f>SUM(C44+C43)</f>
        <v>0.14866666666666667</v>
      </c>
      <c r="D45" s="65">
        <f>SUM(D43:D44)</f>
        <v>386.38</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transporte'!F12</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transporte'!F26</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1264.8200000000002</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50.54</v>
      </c>
      <c r="E73" s="204" t="s">
        <v>100</v>
      </c>
      <c r="CC73" s="20"/>
      <c r="CD73" s="20"/>
    </row>
    <row r="74" spans="2:82" s="19" customFormat="1" ht="26.25" customHeight="1" outlineLevel="1">
      <c r="B74" s="25" t="s">
        <v>148</v>
      </c>
      <c r="C74" s="75">
        <f>C38*C73</f>
        <v>6.5722222222222224E-3</v>
      </c>
      <c r="D74" s="52">
        <f>ROUND(C$26*C74,2)</f>
        <v>17.079999999999998</v>
      </c>
      <c r="E74" s="204"/>
      <c r="CC74" s="20"/>
      <c r="CD74" s="20"/>
    </row>
    <row r="75" spans="2:82" s="19" customFormat="1" ht="17.25" customHeight="1" outlineLevel="1">
      <c r="B75" s="72" t="s">
        <v>149</v>
      </c>
      <c r="C75" s="73">
        <f>1*0.08*0.4</f>
        <v>3.2000000000000001E-2</v>
      </c>
      <c r="D75" s="52">
        <f>ROUND((C$26+D43)*C75,2)</f>
        <v>92.41</v>
      </c>
      <c r="E75" s="204"/>
      <c r="CC75" s="20"/>
      <c r="CD75" s="20"/>
    </row>
    <row r="76" spans="2:82" s="19" customFormat="1" ht="27.75" customHeight="1" outlineLevel="1">
      <c r="B76" s="72" t="s">
        <v>150</v>
      </c>
      <c r="C76" s="76">
        <v>1.56</v>
      </c>
      <c r="D76" s="77">
        <f>ROUND((C26/12)*1.56,2)</f>
        <v>337.87</v>
      </c>
      <c r="E76" s="204"/>
      <c r="CC76" s="20"/>
      <c r="CD76" s="20"/>
    </row>
    <row r="77" spans="2:82" s="19" customFormat="1" ht="15" customHeight="1" outlineLevel="1">
      <c r="B77" s="72" t="s">
        <v>151</v>
      </c>
      <c r="C77" s="75">
        <f>C76*0.08%</f>
        <v>1.2480000000000002E-3</v>
      </c>
      <c r="D77" s="77">
        <f>ROUND(D76*C77,2)</f>
        <v>0.42</v>
      </c>
      <c r="E77" s="204"/>
      <c r="CC77" s="20"/>
      <c r="CD77" s="20"/>
    </row>
    <row r="78" spans="2:82" s="19" customFormat="1" ht="15.2" customHeight="1" outlineLevel="1">
      <c r="B78" s="72" t="s">
        <v>152</v>
      </c>
      <c r="C78" s="75">
        <f>(1*0.08*0.4)*1.56</f>
        <v>4.9920000000000006E-2</v>
      </c>
      <c r="D78" s="77">
        <f>ROUND((C$26+D43)*C78,2)</f>
        <v>144.16</v>
      </c>
      <c r="E78" s="204"/>
      <c r="CC78" s="20"/>
      <c r="CD78" s="20"/>
    </row>
    <row r="79" spans="2:82" s="19" customFormat="1" ht="15.2" customHeight="1">
      <c r="B79" s="54" t="s">
        <v>153</v>
      </c>
      <c r="C79" s="78">
        <f>SUM(C73:C73)</f>
        <v>1.9444444444444445E-2</v>
      </c>
      <c r="D79" s="55">
        <f>SUM(D73:D78)</f>
        <v>642.48</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c r="B82" s="218" t="s">
        <v>155</v>
      </c>
      <c r="C82" s="218"/>
      <c r="D82" s="55">
        <v>0</v>
      </c>
      <c r="E82" s="56" t="s">
        <v>102</v>
      </c>
      <c r="F82" s="19" t="s">
        <v>156</v>
      </c>
      <c r="CC82" s="20"/>
      <c r="CD82" s="20"/>
    </row>
    <row r="83" spans="2:82" s="19" customFormat="1" ht="6.95" customHeight="1">
      <c r="B83" s="79"/>
      <c r="C83" s="50"/>
      <c r="D83" s="50"/>
      <c r="E83" s="71"/>
      <c r="CC83" s="20"/>
      <c r="CD83" s="20"/>
    </row>
    <row r="84" spans="2:82" ht="13.5" customHeight="1">
      <c r="B84" s="216" t="s">
        <v>157</v>
      </c>
      <c r="C84" s="216"/>
      <c r="D84" s="80">
        <f>D82+D79+D70+C26</f>
        <v>4506.2700000000004</v>
      </c>
      <c r="E84" s="81" t="s">
        <v>102</v>
      </c>
      <c r="F84" s="19"/>
      <c r="CC84" s="20"/>
      <c r="CD84" s="20"/>
    </row>
    <row r="85" spans="2:82" s="19" customFormat="1" ht="6.95" customHeight="1">
      <c r="B85" s="58"/>
      <c r="C85" s="59"/>
      <c r="D85" s="217"/>
      <c r="E85" s="217"/>
      <c r="CC85" s="20"/>
      <c r="CD85" s="20"/>
    </row>
    <row r="86" spans="2:82" s="19" customFormat="1" ht="15.2" customHeight="1">
      <c r="B86" s="209" t="s">
        <v>158</v>
      </c>
      <c r="C86" s="209"/>
      <c r="D86" s="209"/>
      <c r="E86" s="209"/>
      <c r="CC86" s="20"/>
      <c r="CD86" s="20"/>
    </row>
    <row r="87" spans="2:82" s="19" customFormat="1" ht="15.2" customHeight="1">
      <c r="B87" s="190" t="s">
        <v>159</v>
      </c>
      <c r="C87" s="190"/>
      <c r="D87" s="190"/>
      <c r="E87" s="190"/>
      <c r="CC87" s="20"/>
      <c r="CD87" s="20"/>
    </row>
    <row r="88" spans="2:82" ht="15.2" customHeight="1" outlineLevel="1">
      <c r="B88" s="32" t="s">
        <v>160</v>
      </c>
      <c r="C88" s="82"/>
      <c r="D88" s="62">
        <f>ROUND(D$84*C88,2)</f>
        <v>0</v>
      </c>
      <c r="E88" s="204" t="s">
        <v>108</v>
      </c>
      <c r="F88" s="19" t="s">
        <v>161</v>
      </c>
      <c r="CC88" s="20"/>
      <c r="CD88" s="20"/>
    </row>
    <row r="89" spans="2:82" ht="15.2" customHeight="1" outlineLevel="1">
      <c r="B89" s="32" t="s">
        <v>162</v>
      </c>
      <c r="C89" s="82"/>
      <c r="D89" s="62">
        <f>ROUND((D$84+D88)*C89,2)</f>
        <v>0</v>
      </c>
      <c r="E89" s="204"/>
      <c r="F89" s="19" t="s">
        <v>161</v>
      </c>
      <c r="CC89" s="20"/>
      <c r="CD89" s="20"/>
    </row>
    <row r="90" spans="2:82" ht="15.2" customHeight="1">
      <c r="B90" s="26" t="s">
        <v>163</v>
      </c>
      <c r="C90" s="83">
        <f>SUM(C88:C89)</f>
        <v>0</v>
      </c>
      <c r="D90" s="65">
        <f>SUM(D88:D89)</f>
        <v>0</v>
      </c>
      <c r="E90" s="53" t="s">
        <v>102</v>
      </c>
      <c r="F90" s="19"/>
      <c r="CC90" s="20"/>
      <c r="CD90" s="20"/>
    </row>
    <row r="91" spans="2:82" ht="3.6" customHeight="1">
      <c r="B91" s="213"/>
      <c r="C91" s="213"/>
      <c r="D91" s="213"/>
      <c r="E91" s="71"/>
      <c r="F91" s="19"/>
      <c r="CC91" s="20"/>
      <c r="CD91" s="20"/>
    </row>
    <row r="92" spans="2:82" ht="25.5" customHeight="1">
      <c r="B92" s="214" t="s">
        <v>164</v>
      </c>
      <c r="C92" s="214"/>
      <c r="D92" s="84">
        <f>D84+D90</f>
        <v>4506.2700000000004</v>
      </c>
      <c r="E92" s="81" t="s">
        <v>102</v>
      </c>
      <c r="F92" s="19"/>
      <c r="CC92" s="20"/>
      <c r="CD92" s="20"/>
    </row>
    <row r="93" spans="2:82" ht="3.2" customHeight="1">
      <c r="B93" s="85"/>
      <c r="C93" s="86"/>
      <c r="D93" s="87"/>
      <c r="E93" s="88"/>
      <c r="F93" s="19"/>
      <c r="CC93" s="20"/>
      <c r="CD93" s="20"/>
    </row>
    <row r="94" spans="2:82" ht="15.2" customHeight="1">
      <c r="B94" s="190" t="s">
        <v>165</v>
      </c>
      <c r="C94" s="190"/>
      <c r="D94" s="190"/>
      <c r="E94" s="190"/>
      <c r="F94" s="19"/>
      <c r="CC94" s="20"/>
      <c r="CD94" s="20"/>
    </row>
    <row r="95" spans="2:82" ht="15.2" customHeight="1" outlineLevel="1">
      <c r="B95" s="24" t="s">
        <v>166</v>
      </c>
      <c r="C95" s="82"/>
      <c r="D95" s="62">
        <f>ROUND(D$99*C95,2)</f>
        <v>0</v>
      </c>
      <c r="E95" s="204" t="s">
        <v>108</v>
      </c>
      <c r="F95" s="19" t="s">
        <v>167</v>
      </c>
      <c r="CC95" s="20"/>
      <c r="CD95" s="20"/>
    </row>
    <row r="96" spans="2:82" ht="15.2" customHeight="1" outlineLevel="1">
      <c r="B96" s="24" t="s">
        <v>168</v>
      </c>
      <c r="C96" s="82"/>
      <c r="D96" s="62">
        <f>ROUND(D$99*C96,2)</f>
        <v>0</v>
      </c>
      <c r="E96" s="204"/>
      <c r="F96" s="19" t="s">
        <v>167</v>
      </c>
      <c r="CC96" s="20"/>
      <c r="CD96" s="20"/>
    </row>
    <row r="97" spans="1:82" ht="15.2" customHeight="1" outlineLevel="1">
      <c r="B97" s="24" t="s">
        <v>169</v>
      </c>
      <c r="C97" s="82"/>
      <c r="D97" s="62">
        <f>ROUND(D$99*C97,2)</f>
        <v>0</v>
      </c>
      <c r="E97" s="204"/>
      <c r="F97" s="19" t="s">
        <v>167</v>
      </c>
      <c r="CC97" s="20"/>
      <c r="CD97" s="20"/>
    </row>
    <row r="98" spans="1:82" s="38" customFormat="1" ht="15.2" customHeight="1">
      <c r="A98" s="89"/>
      <c r="B98" s="26" t="s">
        <v>170</v>
      </c>
      <c r="C98" s="83">
        <f>SUM(C95:C97)</f>
        <v>0</v>
      </c>
      <c r="D98" s="65">
        <f>SUM(D95:D97)</f>
        <v>0</v>
      </c>
      <c r="E98" s="53" t="s">
        <v>102</v>
      </c>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row>
    <row r="99" spans="1:82" s="95" customFormat="1" ht="17.25" hidden="1" customHeight="1">
      <c r="A99" s="90"/>
      <c r="B99" s="91"/>
      <c r="C99" s="92">
        <f>1-C98</f>
        <v>1</v>
      </c>
      <c r="D99" s="93">
        <f>ROUND(D92/C99,2)</f>
        <v>4506.2700000000004</v>
      </c>
      <c r="E99" s="94"/>
      <c r="F99" s="19"/>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row>
    <row r="100" spans="1:82" s="19" customFormat="1" ht="15.2" customHeight="1">
      <c r="B100" s="54" t="s">
        <v>171</v>
      </c>
      <c r="C100" s="55">
        <f>C90+C98</f>
        <v>0</v>
      </c>
      <c r="D100" s="55">
        <f>D90+D98</f>
        <v>0</v>
      </c>
      <c r="E100" s="56" t="s">
        <v>102</v>
      </c>
      <c r="CC100" s="20"/>
      <c r="CD100" s="20"/>
    </row>
    <row r="101" spans="1:82" s="19" customFormat="1" ht="6.95" customHeight="1">
      <c r="B101" s="58"/>
      <c r="C101" s="59"/>
      <c r="D101" s="215"/>
      <c r="E101" s="215"/>
      <c r="CC101" s="20"/>
      <c r="CD101" s="20"/>
    </row>
    <row r="102" spans="1:82" s="19" customFormat="1" ht="15.2" customHeight="1">
      <c r="B102" s="209" t="s">
        <v>172</v>
      </c>
      <c r="C102" s="209"/>
      <c r="D102" s="209"/>
      <c r="E102" s="209"/>
      <c r="CC102" s="20"/>
      <c r="CD102" s="20"/>
    </row>
    <row r="103" spans="1:82" s="19" customFormat="1" ht="12.75" customHeight="1">
      <c r="B103" s="210" t="s">
        <v>173</v>
      </c>
      <c r="C103" s="210"/>
      <c r="D103" s="96">
        <f>D84+D100</f>
        <v>4506.2700000000004</v>
      </c>
      <c r="E103" s="206" t="s">
        <v>102</v>
      </c>
      <c r="CC103" s="20"/>
      <c r="CD103" s="20"/>
    </row>
    <row r="104" spans="1:82" s="19" customFormat="1" ht="15" customHeight="1">
      <c r="B104" s="207" t="s">
        <v>174</v>
      </c>
      <c r="C104" s="207"/>
      <c r="D104" s="97">
        <f>E15</f>
        <v>4</v>
      </c>
      <c r="E104" s="206"/>
    </row>
    <row r="105" spans="1:82" s="19" customFormat="1" ht="15" customHeight="1">
      <c r="B105" s="211" t="s">
        <v>175</v>
      </c>
      <c r="C105" s="211"/>
      <c r="D105" s="98">
        <f>D103*D104</f>
        <v>18025.080000000002</v>
      </c>
      <c r="E105" s="206"/>
    </row>
    <row r="106" spans="1:82" s="19" customFormat="1" ht="15" customHeight="1">
      <c r="B106" s="211" t="s">
        <v>176</v>
      </c>
      <c r="C106" s="211"/>
      <c r="D106" s="98">
        <f>D105*12</f>
        <v>216300.96000000002</v>
      </c>
      <c r="E106" s="206"/>
    </row>
    <row r="107" spans="1:82" s="19" customFormat="1" ht="15" customHeight="1">
      <c r="B107" s="233" t="s">
        <v>177</v>
      </c>
      <c r="C107" s="233"/>
      <c r="D107" s="117">
        <f>D105*24</f>
        <v>432601.92000000004</v>
      </c>
      <c r="E107" s="206"/>
    </row>
    <row r="108" spans="1:82" s="19" customFormat="1" ht="6.75" customHeight="1">
      <c r="C108" s="51"/>
      <c r="D108" s="100"/>
    </row>
    <row r="109" spans="1:82" s="19" customFormat="1" ht="15.2" customHeight="1">
      <c r="B109" s="203" t="s">
        <v>178</v>
      </c>
      <c r="C109" s="203"/>
      <c r="D109" s="203"/>
      <c r="E109" s="203"/>
      <c r="CA109" s="20"/>
      <c r="CB109" s="20"/>
    </row>
    <row r="110" spans="1:82" s="19" customFormat="1" ht="15.2" customHeight="1">
      <c r="B110" s="32" t="s">
        <v>179</v>
      </c>
      <c r="C110" s="101">
        <v>8.3299999999999999E-2</v>
      </c>
      <c r="D110" s="52">
        <f>$C$26*C110</f>
        <v>216.49420099999998</v>
      </c>
      <c r="E110" s="204" t="s">
        <v>100</v>
      </c>
      <c r="CA110" s="20"/>
      <c r="CB110" s="20"/>
    </row>
    <row r="111" spans="1:82" s="19" customFormat="1" ht="15.2" customHeight="1">
      <c r="B111" s="32" t="s">
        <v>180</v>
      </c>
      <c r="C111" s="101">
        <v>0.121</v>
      </c>
      <c r="D111" s="52">
        <f>$C$26*C111</f>
        <v>314.47536999999994</v>
      </c>
      <c r="E111" s="204"/>
      <c r="CA111" s="20"/>
      <c r="CB111" s="20"/>
    </row>
    <row r="112" spans="1:82" s="19" customFormat="1" outlineLevel="1">
      <c r="B112" s="72" t="s">
        <v>181</v>
      </c>
      <c r="C112" s="102" t="e">
        <f>VLOOKUP(C32,C119:D121,2,1)</f>
        <v>#N/A</v>
      </c>
      <c r="D112" s="52" t="e">
        <f>$C$26*C112</f>
        <v>#N/A</v>
      </c>
      <c r="E112" s="53" t="s">
        <v>108</v>
      </c>
      <c r="F112" s="19" t="s">
        <v>182</v>
      </c>
      <c r="CC112" s="20"/>
      <c r="CD112" s="20"/>
    </row>
    <row r="113" spans="2:82" s="19" customFormat="1" outlineLevel="1">
      <c r="B113" s="32" t="s">
        <v>183</v>
      </c>
      <c r="C113" s="101">
        <v>0.05</v>
      </c>
      <c r="D113" s="52">
        <f>$C$26*C113</f>
        <v>129.9485</v>
      </c>
      <c r="E113" s="53" t="s">
        <v>100</v>
      </c>
      <c r="CC113" s="20"/>
      <c r="CD113" s="20"/>
    </row>
    <row r="114" spans="2:82" s="19" customFormat="1" ht="12.75" customHeight="1" outlineLevel="1">
      <c r="B114" s="205" t="s">
        <v>184</v>
      </c>
      <c r="C114" s="205"/>
      <c r="D114" s="65" t="e">
        <f>SUM(D110:D113)</f>
        <v>#N/A</v>
      </c>
      <c r="E114" s="206" t="s">
        <v>102</v>
      </c>
      <c r="CC114" s="20"/>
      <c r="CD114" s="20"/>
    </row>
    <row r="115" spans="2:82" s="19" customFormat="1" ht="15" customHeight="1" outlineLevel="1">
      <c r="B115" s="207" t="s">
        <v>185</v>
      </c>
      <c r="C115" s="207"/>
      <c r="D115" s="97">
        <f>D104</f>
        <v>4</v>
      </c>
      <c r="E115" s="206"/>
    </row>
    <row r="116" spans="2:82" s="19" customFormat="1" ht="15" customHeight="1">
      <c r="B116" s="208" t="s">
        <v>186</v>
      </c>
      <c r="C116" s="208"/>
      <c r="D116" s="103" t="e">
        <f>D114*D115</f>
        <v>#N/A</v>
      </c>
      <c r="E116" s="206"/>
      <c r="F116" s="104"/>
    </row>
    <row r="117" spans="2:82" s="19" customFormat="1" ht="10.5" customHeight="1">
      <c r="C117" s="51"/>
      <c r="D117" s="51"/>
      <c r="E117" s="51"/>
    </row>
    <row r="118" spans="2:82" s="19" customFormat="1" ht="38.25" hidden="1">
      <c r="C118" s="105" t="s">
        <v>187</v>
      </c>
      <c r="D118" s="106" t="s">
        <v>181</v>
      </c>
      <c r="E118" s="51"/>
    </row>
    <row r="119" spans="2:82" s="19" customFormat="1" hidden="1">
      <c r="C119" s="101">
        <v>0.01</v>
      </c>
      <c r="D119" s="101">
        <v>7.3899999999999993E-2</v>
      </c>
      <c r="E119" s="51"/>
    </row>
    <row r="120" spans="2:82" s="19" customFormat="1" hidden="1">
      <c r="C120" s="101">
        <v>0.02</v>
      </c>
      <c r="D120" s="101">
        <v>7.5999999999999998E-2</v>
      </c>
      <c r="E120" s="51"/>
    </row>
    <row r="121" spans="2:82" s="19" customFormat="1" hidden="1">
      <c r="C121" s="101">
        <v>0.03</v>
      </c>
      <c r="D121" s="101">
        <v>7.8200000000000006E-2</v>
      </c>
      <c r="E121" s="51"/>
    </row>
    <row r="122" spans="2:82" s="19" customFormat="1" hidden="1">
      <c r="C122" s="51"/>
      <c r="D122" s="51"/>
      <c r="E122" s="51"/>
    </row>
    <row r="123" spans="2:82" s="19" customFormat="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sheetData>
  <sheetProtection algorithmName="SHA-512" hashValue="yEJLmiJ8PvG+J+9ZpwRaNLSAZPHY29s44GIyAXVMlBbpgEkjXPYqAuyODyIlHkQbZruKXXYJnquC8WEjG2nH7g==" saltValue="GbUom3rJTWBxweJoZYm8Vg==" spinCount="100000" sheet="1" objects="1" scenarios="1"/>
  <mergeCells count="78">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4:C84"/>
    <mergeCell ref="D85:E85"/>
    <mergeCell ref="B86:E86"/>
    <mergeCell ref="B87:E87"/>
    <mergeCell ref="E88:E89"/>
    <mergeCell ref="B91:D91"/>
    <mergeCell ref="B92:C92"/>
    <mergeCell ref="B94:E94"/>
    <mergeCell ref="E95:E97"/>
    <mergeCell ref="D101:E101"/>
    <mergeCell ref="B102:E102"/>
    <mergeCell ref="B103:C103"/>
    <mergeCell ref="E103:E107"/>
    <mergeCell ref="B104:C104"/>
    <mergeCell ref="B105:C105"/>
    <mergeCell ref="B106:C106"/>
    <mergeCell ref="B107:C107"/>
    <mergeCell ref="B109:E109"/>
    <mergeCell ref="E110:E111"/>
    <mergeCell ref="B114:C114"/>
    <mergeCell ref="E114:E116"/>
    <mergeCell ref="B115:C115"/>
    <mergeCell ref="B116:C116"/>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J565"/>
  <sheetViews>
    <sheetView showGridLines="0" topLeftCell="A100" zoomScaleNormal="100" workbookViewId="0">
      <selection activeCell="C112" sqref="C112"/>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220</v>
      </c>
      <c r="C15" s="231" t="s">
        <v>89</v>
      </c>
      <c r="D15" s="231"/>
      <c r="E15" s="44">
        <v>2</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221</v>
      </c>
      <c r="F19" s="38"/>
    </row>
    <row r="20" spans="1:82" ht="15" customHeight="1">
      <c r="B20" s="224" t="s">
        <v>94</v>
      </c>
      <c r="C20" s="224"/>
      <c r="D20" s="224"/>
      <c r="E20" s="48">
        <v>3100</v>
      </c>
      <c r="F20" s="49"/>
    </row>
    <row r="21" spans="1:82" s="19" customFormat="1" ht="6.95" customHeight="1">
      <c r="B21" s="50"/>
      <c r="C21" s="51"/>
      <c r="D21" s="51"/>
      <c r="E21" s="51"/>
    </row>
    <row r="22" spans="1:82" ht="30.75" customHeight="1">
      <c r="B22" s="225" t="str">
        <f>B15</f>
        <v>Técnico de sistemas audiovisuais</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v>3100</v>
      </c>
      <c r="D25" s="220"/>
      <c r="E25" s="53" t="s">
        <v>100</v>
      </c>
      <c r="F25" s="19"/>
      <c r="CC25" s="20"/>
      <c r="CD25" s="20"/>
    </row>
    <row r="26" spans="1:82" ht="15.2" customHeight="1">
      <c r="A26" s="20"/>
      <c r="B26" s="54" t="s">
        <v>101</v>
      </c>
      <c r="C26" s="222">
        <f>C25</f>
        <v>3100</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620</v>
      </c>
      <c r="E30" s="204" t="s">
        <v>100</v>
      </c>
      <c r="CC30" s="20"/>
      <c r="CD30" s="20"/>
    </row>
    <row r="31" spans="1:82" s="19" customFormat="1" ht="15.2" customHeight="1" outlineLevel="1">
      <c r="B31" s="24" t="s">
        <v>106</v>
      </c>
      <c r="C31" s="61">
        <v>2.5000000000000001E-2</v>
      </c>
      <c r="D31" s="62">
        <f t="shared" si="0"/>
        <v>77.5</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46.5</v>
      </c>
      <c r="E33" s="204" t="s">
        <v>100</v>
      </c>
      <c r="CC33" s="20"/>
      <c r="CD33" s="20"/>
    </row>
    <row r="34" spans="2:82" s="19" customFormat="1" ht="15.2" customHeight="1" outlineLevel="1">
      <c r="B34" s="24" t="s">
        <v>111</v>
      </c>
      <c r="C34" s="61">
        <v>0.01</v>
      </c>
      <c r="D34" s="62">
        <f t="shared" si="0"/>
        <v>31</v>
      </c>
      <c r="E34" s="204"/>
      <c r="CC34" s="20"/>
      <c r="CD34" s="20"/>
    </row>
    <row r="35" spans="2:82" s="19" customFormat="1" ht="15.2" customHeight="1" outlineLevel="1">
      <c r="B35" s="24" t="s">
        <v>112</v>
      </c>
      <c r="C35" s="61">
        <v>6.0000000000000001E-3</v>
      </c>
      <c r="D35" s="62">
        <f t="shared" si="0"/>
        <v>18.600000000000001</v>
      </c>
      <c r="E35" s="204"/>
      <c r="CC35" s="20"/>
      <c r="CD35" s="20"/>
    </row>
    <row r="36" spans="2:82" s="19" customFormat="1" ht="15.2" customHeight="1" outlineLevel="1">
      <c r="B36" s="24" t="s">
        <v>113</v>
      </c>
      <c r="C36" s="61">
        <v>2E-3</v>
      </c>
      <c r="D36" s="62">
        <f t="shared" si="0"/>
        <v>6.2</v>
      </c>
      <c r="E36" s="204"/>
      <c r="CC36" s="20"/>
      <c r="CD36" s="20"/>
    </row>
    <row r="37" spans="2:82" s="19" customFormat="1" ht="15.2" customHeight="1" outlineLevel="1">
      <c r="B37" s="24" t="s">
        <v>114</v>
      </c>
      <c r="C37" s="61">
        <v>0.08</v>
      </c>
      <c r="D37" s="62">
        <f t="shared" si="0"/>
        <v>248</v>
      </c>
      <c r="E37" s="204"/>
      <c r="CC37" s="20"/>
      <c r="CD37" s="20"/>
    </row>
    <row r="38" spans="2:82" s="19" customFormat="1" ht="15.2" customHeight="1" outlineLevel="1">
      <c r="B38" s="26" t="s">
        <v>115</v>
      </c>
      <c r="C38" s="64">
        <f>SUM(C30:C37)</f>
        <v>0.33800000000000002</v>
      </c>
      <c r="D38" s="65">
        <f>SUM(D30:D37)</f>
        <v>1047.8000000000002</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258.33</v>
      </c>
      <c r="E41" s="204" t="s">
        <v>100</v>
      </c>
      <c r="CC41" s="20"/>
      <c r="CD41" s="20"/>
    </row>
    <row r="42" spans="2:82" s="19" customFormat="1" ht="15.2" customHeight="1" outlineLevel="2">
      <c r="B42" s="24" t="s">
        <v>118</v>
      </c>
      <c r="C42" s="61">
        <f>1/3/12</f>
        <v>2.7777777777777776E-2</v>
      </c>
      <c r="D42" s="62">
        <f>ROUND(C42*(C$26),2)</f>
        <v>86.11</v>
      </c>
      <c r="E42" s="204"/>
      <c r="CC42" s="20"/>
      <c r="CD42" s="20"/>
    </row>
    <row r="43" spans="2:82" s="19" customFormat="1" ht="15.2" customHeight="1" outlineLevel="2">
      <c r="B43" s="26" t="s">
        <v>119</v>
      </c>
      <c r="C43" s="64">
        <f>SUM(C41:C42)</f>
        <v>0.1111111111111111</v>
      </c>
      <c r="D43" s="65">
        <f>SUM(D41:D42)</f>
        <v>344.44</v>
      </c>
      <c r="E43" s="53" t="s">
        <v>102</v>
      </c>
      <c r="CC43" s="20"/>
      <c r="CD43" s="20"/>
    </row>
    <row r="44" spans="2:82" s="19" customFormat="1" ht="15.2" customHeight="1" outlineLevel="2">
      <c r="B44" s="24" t="s">
        <v>120</v>
      </c>
      <c r="C44" s="61">
        <f>C43*C38</f>
        <v>3.7555555555555557E-2</v>
      </c>
      <c r="D44" s="62">
        <f>ROUND(C26*C44,2)</f>
        <v>116.42</v>
      </c>
      <c r="E44" s="66" t="s">
        <v>100</v>
      </c>
      <c r="CC44" s="20"/>
      <c r="CD44" s="20"/>
    </row>
    <row r="45" spans="2:82" s="19" customFormat="1" ht="15.2" customHeight="1" outlineLevel="1">
      <c r="B45" s="26" t="s">
        <v>121</v>
      </c>
      <c r="C45" s="64">
        <f>SUM(C44+C43)</f>
        <v>0.14866666666666667</v>
      </c>
      <c r="D45" s="65">
        <f>SUM(D43:D44)</f>
        <v>460.86</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transporte'!F13</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transporte'!F27</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1508.6600000000003</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60.28</v>
      </c>
      <c r="E73" s="204" t="s">
        <v>100</v>
      </c>
      <c r="CC73" s="20"/>
      <c r="CD73" s="20"/>
    </row>
    <row r="74" spans="2:82" s="19" customFormat="1" ht="26.25" customHeight="1" outlineLevel="1">
      <c r="B74" s="25" t="s">
        <v>148</v>
      </c>
      <c r="C74" s="75">
        <f>C38*C73</f>
        <v>6.5722222222222224E-3</v>
      </c>
      <c r="D74" s="52">
        <f>ROUND(C$26*C74,2)</f>
        <v>20.37</v>
      </c>
      <c r="E74" s="204"/>
      <c r="CC74" s="20"/>
      <c r="CD74" s="20"/>
    </row>
    <row r="75" spans="2:82" s="19" customFormat="1" ht="17.25" customHeight="1" outlineLevel="1">
      <c r="B75" s="72" t="s">
        <v>149</v>
      </c>
      <c r="C75" s="73">
        <f>1*0.08*0.4</f>
        <v>3.2000000000000001E-2</v>
      </c>
      <c r="D75" s="52">
        <f>ROUND((C$26+D43)*C75,2)</f>
        <v>110.22</v>
      </c>
      <c r="E75" s="204"/>
      <c r="CC75" s="20"/>
      <c r="CD75" s="20"/>
    </row>
    <row r="76" spans="2:82" s="19" customFormat="1" ht="27.75" customHeight="1" outlineLevel="1">
      <c r="B76" s="72" t="s">
        <v>150</v>
      </c>
      <c r="C76" s="76">
        <v>1.56</v>
      </c>
      <c r="D76" s="77">
        <f>ROUND((C26/12)*1.56,2)</f>
        <v>403</v>
      </c>
      <c r="E76" s="204"/>
      <c r="CC76" s="20"/>
      <c r="CD76" s="20"/>
    </row>
    <row r="77" spans="2:82" s="19" customFormat="1" ht="15" customHeight="1" outlineLevel="1">
      <c r="B77" s="72" t="s">
        <v>151</v>
      </c>
      <c r="C77" s="75">
        <f>C76*0.08%</f>
        <v>1.2480000000000002E-3</v>
      </c>
      <c r="D77" s="77">
        <f>ROUND(D76*C77,2)</f>
        <v>0.5</v>
      </c>
      <c r="E77" s="204"/>
      <c r="CC77" s="20"/>
      <c r="CD77" s="20"/>
    </row>
    <row r="78" spans="2:82" s="19" customFormat="1" ht="15.2" customHeight="1" outlineLevel="1">
      <c r="B78" s="72" t="s">
        <v>152</v>
      </c>
      <c r="C78" s="75">
        <f>(1*0.08*0.4)*1.56</f>
        <v>4.9920000000000006E-2</v>
      </c>
      <c r="D78" s="77">
        <f>ROUND((C$26+D43)*C78,2)</f>
        <v>171.95</v>
      </c>
      <c r="E78" s="204"/>
      <c r="CC78" s="20"/>
      <c r="CD78" s="20"/>
    </row>
    <row r="79" spans="2:82" s="19" customFormat="1" ht="15.2" customHeight="1">
      <c r="B79" s="54" t="s">
        <v>153</v>
      </c>
      <c r="C79" s="78">
        <f>SUM(C73:C73)</f>
        <v>1.9444444444444445E-2</v>
      </c>
      <c r="D79" s="55">
        <f>SUM(D73:D78)</f>
        <v>766.31999999999994</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c r="B82" s="218" t="s">
        <v>155</v>
      </c>
      <c r="C82" s="218"/>
      <c r="D82" s="55">
        <v>0</v>
      </c>
      <c r="E82" s="56" t="s">
        <v>102</v>
      </c>
      <c r="F82" s="19" t="s">
        <v>156</v>
      </c>
      <c r="CC82" s="20"/>
      <c r="CD82" s="20"/>
    </row>
    <row r="83" spans="2:82" s="19" customFormat="1" ht="6.95" customHeight="1">
      <c r="B83" s="79"/>
      <c r="C83" s="50"/>
      <c r="D83" s="50"/>
      <c r="E83" s="71"/>
      <c r="CC83" s="20"/>
      <c r="CD83" s="20"/>
    </row>
    <row r="84" spans="2:82" ht="13.5" customHeight="1">
      <c r="B84" s="216" t="s">
        <v>157</v>
      </c>
      <c r="C84" s="216"/>
      <c r="D84" s="80">
        <f>D82+D79+D70+C26</f>
        <v>5374.9800000000005</v>
      </c>
      <c r="E84" s="81" t="s">
        <v>102</v>
      </c>
      <c r="F84" s="19"/>
      <c r="CC84" s="20"/>
      <c r="CD84" s="20"/>
    </row>
    <row r="85" spans="2:82" s="19" customFormat="1" ht="6.95" customHeight="1">
      <c r="B85" s="58"/>
      <c r="C85" s="59"/>
      <c r="D85" s="217"/>
      <c r="E85" s="217"/>
      <c r="CC85" s="20"/>
      <c r="CD85" s="20"/>
    </row>
    <row r="86" spans="2:82" s="19" customFormat="1" ht="15.2" customHeight="1">
      <c r="B86" s="209" t="s">
        <v>158</v>
      </c>
      <c r="C86" s="209"/>
      <c r="D86" s="209"/>
      <c r="E86" s="209"/>
      <c r="CC86" s="20"/>
      <c r="CD86" s="20"/>
    </row>
    <row r="87" spans="2:82" s="19" customFormat="1" ht="15.2" customHeight="1">
      <c r="B87" s="190" t="s">
        <v>159</v>
      </c>
      <c r="C87" s="190"/>
      <c r="D87" s="190"/>
      <c r="E87" s="190"/>
      <c r="CC87" s="20"/>
      <c r="CD87" s="20"/>
    </row>
    <row r="88" spans="2:82" ht="15.2" customHeight="1" outlineLevel="1">
      <c r="B88" s="32" t="s">
        <v>160</v>
      </c>
      <c r="C88" s="82"/>
      <c r="D88" s="62">
        <f>ROUND(D$84*C88,2)</f>
        <v>0</v>
      </c>
      <c r="E88" s="204" t="s">
        <v>108</v>
      </c>
      <c r="F88" s="19" t="s">
        <v>161</v>
      </c>
      <c r="CC88" s="20"/>
      <c r="CD88" s="20"/>
    </row>
    <row r="89" spans="2:82" ht="15.2" customHeight="1" outlineLevel="1">
      <c r="B89" s="32" t="s">
        <v>162</v>
      </c>
      <c r="C89" s="82"/>
      <c r="D89" s="62">
        <f>ROUND((D$84+D88)*C89,2)</f>
        <v>0</v>
      </c>
      <c r="E89" s="204"/>
      <c r="F89" s="19" t="s">
        <v>161</v>
      </c>
      <c r="CC89" s="20"/>
      <c r="CD89" s="20"/>
    </row>
    <row r="90" spans="2:82" ht="15.2" customHeight="1">
      <c r="B90" s="26" t="s">
        <v>163</v>
      </c>
      <c r="C90" s="83">
        <f>SUM(C88:C89)</f>
        <v>0</v>
      </c>
      <c r="D90" s="65">
        <f>SUM(D88:D89)</f>
        <v>0</v>
      </c>
      <c r="E90" s="53" t="s">
        <v>102</v>
      </c>
      <c r="F90" s="19"/>
      <c r="CC90" s="20"/>
      <c r="CD90" s="20"/>
    </row>
    <row r="91" spans="2:82" ht="3.6" customHeight="1">
      <c r="B91" s="213"/>
      <c r="C91" s="213"/>
      <c r="D91" s="213"/>
      <c r="E91" s="71"/>
      <c r="F91" s="19"/>
      <c r="CC91" s="20"/>
      <c r="CD91" s="20"/>
    </row>
    <row r="92" spans="2:82" ht="25.5" customHeight="1">
      <c r="B92" s="214" t="s">
        <v>164</v>
      </c>
      <c r="C92" s="214"/>
      <c r="D92" s="84">
        <f>D84+D90</f>
        <v>5374.9800000000005</v>
      </c>
      <c r="E92" s="81" t="s">
        <v>102</v>
      </c>
      <c r="F92" s="19"/>
      <c r="CC92" s="20"/>
      <c r="CD92" s="20"/>
    </row>
    <row r="93" spans="2:82" ht="3.2" customHeight="1">
      <c r="B93" s="85"/>
      <c r="C93" s="86"/>
      <c r="D93" s="87"/>
      <c r="E93" s="88"/>
      <c r="F93" s="19"/>
      <c r="CC93" s="20"/>
      <c r="CD93" s="20"/>
    </row>
    <row r="94" spans="2:82" ht="15.2" customHeight="1">
      <c r="B94" s="190" t="s">
        <v>165</v>
      </c>
      <c r="C94" s="190"/>
      <c r="D94" s="190"/>
      <c r="E94" s="190"/>
      <c r="F94" s="19"/>
      <c r="CC94" s="20"/>
      <c r="CD94" s="20"/>
    </row>
    <row r="95" spans="2:82" ht="15.2" customHeight="1" outlineLevel="1">
      <c r="B95" s="24" t="s">
        <v>166</v>
      </c>
      <c r="C95" s="82"/>
      <c r="D95" s="62">
        <f>ROUND(D$99*C95,2)</f>
        <v>0</v>
      </c>
      <c r="E95" s="204" t="s">
        <v>108</v>
      </c>
      <c r="F95" s="19" t="s">
        <v>167</v>
      </c>
      <c r="CC95" s="20"/>
      <c r="CD95" s="20"/>
    </row>
    <row r="96" spans="2:82" ht="15.2" customHeight="1" outlineLevel="1">
      <c r="B96" s="24" t="s">
        <v>168</v>
      </c>
      <c r="C96" s="82"/>
      <c r="D96" s="62">
        <f>ROUND(D$99*C96,2)</f>
        <v>0</v>
      </c>
      <c r="E96" s="204"/>
      <c r="F96" s="19" t="s">
        <v>167</v>
      </c>
      <c r="CC96" s="20"/>
      <c r="CD96" s="20"/>
    </row>
    <row r="97" spans="1:82" ht="15.2" customHeight="1" outlineLevel="1">
      <c r="B97" s="24" t="s">
        <v>169</v>
      </c>
      <c r="C97" s="82"/>
      <c r="D97" s="62">
        <f>ROUND(D$99*C97,2)</f>
        <v>0</v>
      </c>
      <c r="E97" s="204"/>
      <c r="F97" s="19" t="s">
        <v>167</v>
      </c>
      <c r="CC97" s="20"/>
      <c r="CD97" s="20"/>
    </row>
    <row r="98" spans="1:82" s="38" customFormat="1" ht="15.2" customHeight="1">
      <c r="A98" s="89"/>
      <c r="B98" s="26" t="s">
        <v>170</v>
      </c>
      <c r="C98" s="83">
        <f>SUM(C95:C97)</f>
        <v>0</v>
      </c>
      <c r="D98" s="65">
        <f>SUM(D95:D97)</f>
        <v>0</v>
      </c>
      <c r="E98" s="53" t="s">
        <v>102</v>
      </c>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row>
    <row r="99" spans="1:82" s="95" customFormat="1" ht="13.5" hidden="1" customHeight="1">
      <c r="A99" s="90"/>
      <c r="B99" s="91"/>
      <c r="C99" s="92">
        <f>1-C98</f>
        <v>1</v>
      </c>
      <c r="D99" s="93">
        <f>ROUND(D92/C99,2)</f>
        <v>5374.98</v>
      </c>
      <c r="E99" s="94"/>
      <c r="F99" s="19"/>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row>
    <row r="100" spans="1:82" s="19" customFormat="1" ht="15.2" customHeight="1">
      <c r="B100" s="54" t="s">
        <v>171</v>
      </c>
      <c r="C100" s="55">
        <f>C90+C98</f>
        <v>0</v>
      </c>
      <c r="D100" s="55">
        <f>D90+D98</f>
        <v>0</v>
      </c>
      <c r="E100" s="56" t="s">
        <v>102</v>
      </c>
      <c r="CC100" s="20"/>
      <c r="CD100" s="20"/>
    </row>
    <row r="101" spans="1:82" s="19" customFormat="1" ht="6.95" customHeight="1">
      <c r="B101" s="58"/>
      <c r="C101" s="59"/>
      <c r="D101" s="215"/>
      <c r="E101" s="215"/>
      <c r="CC101" s="20"/>
      <c r="CD101" s="20"/>
    </row>
    <row r="102" spans="1:82" s="19" customFormat="1" ht="15.2" customHeight="1">
      <c r="B102" s="209" t="s">
        <v>172</v>
      </c>
      <c r="C102" s="209"/>
      <c r="D102" s="209"/>
      <c r="E102" s="209"/>
      <c r="CC102" s="20"/>
      <c r="CD102" s="20"/>
    </row>
    <row r="103" spans="1:82" s="19" customFormat="1" ht="12.75" customHeight="1">
      <c r="B103" s="210" t="s">
        <v>173</v>
      </c>
      <c r="C103" s="210"/>
      <c r="D103" s="96">
        <f>D84+D100</f>
        <v>5374.9800000000005</v>
      </c>
      <c r="E103" s="206" t="s">
        <v>102</v>
      </c>
      <c r="CC103" s="20"/>
      <c r="CD103" s="20"/>
    </row>
    <row r="104" spans="1:82" s="19" customFormat="1" ht="15" customHeight="1">
      <c r="B104" s="207" t="s">
        <v>174</v>
      </c>
      <c r="C104" s="207"/>
      <c r="D104" s="97">
        <f>E15</f>
        <v>2</v>
      </c>
      <c r="E104" s="206"/>
    </row>
    <row r="105" spans="1:82" s="19" customFormat="1" ht="15" customHeight="1">
      <c r="B105" s="211" t="s">
        <v>175</v>
      </c>
      <c r="C105" s="211"/>
      <c r="D105" s="98">
        <f>D103*D104</f>
        <v>10749.960000000001</v>
      </c>
      <c r="E105" s="206"/>
    </row>
    <row r="106" spans="1:82" s="19" customFormat="1" ht="15" customHeight="1">
      <c r="B106" s="211" t="s">
        <v>176</v>
      </c>
      <c r="C106" s="211"/>
      <c r="D106" s="98">
        <f>D105*12</f>
        <v>128999.52000000002</v>
      </c>
      <c r="E106" s="206"/>
    </row>
    <row r="107" spans="1:82" s="19" customFormat="1" ht="15" customHeight="1">
      <c r="B107" s="233" t="s">
        <v>177</v>
      </c>
      <c r="C107" s="233"/>
      <c r="D107" s="117">
        <f>D105*24</f>
        <v>257999.04000000004</v>
      </c>
      <c r="E107" s="206"/>
    </row>
    <row r="108" spans="1:82" s="19" customFormat="1" ht="6.75" customHeight="1">
      <c r="C108" s="51"/>
      <c r="D108" s="100"/>
    </row>
    <row r="109" spans="1:82" s="19" customFormat="1" ht="15.2" customHeight="1">
      <c r="B109" s="203" t="s">
        <v>178</v>
      </c>
      <c r="C109" s="203"/>
      <c r="D109" s="203"/>
      <c r="E109" s="203"/>
      <c r="CA109" s="20"/>
      <c r="CB109" s="20"/>
    </row>
    <row r="110" spans="1:82" s="19" customFormat="1" ht="15.2" customHeight="1">
      <c r="B110" s="32" t="s">
        <v>179</v>
      </c>
      <c r="C110" s="101">
        <v>8.3299999999999999E-2</v>
      </c>
      <c r="D110" s="52">
        <f>$C$26*C110</f>
        <v>258.23</v>
      </c>
      <c r="E110" s="204" t="s">
        <v>100</v>
      </c>
      <c r="CA110" s="20"/>
      <c r="CB110" s="20"/>
    </row>
    <row r="111" spans="1:82" s="19" customFormat="1" ht="15.2" customHeight="1">
      <c r="B111" s="32" t="s">
        <v>180</v>
      </c>
      <c r="C111" s="101">
        <v>0.121</v>
      </c>
      <c r="D111" s="52">
        <f>$C$26*C111</f>
        <v>375.09999999999997</v>
      </c>
      <c r="E111" s="204"/>
      <c r="CA111" s="20"/>
      <c r="CB111" s="20"/>
    </row>
    <row r="112" spans="1:82" s="19" customFormat="1" outlineLevel="1">
      <c r="B112" s="72" t="s">
        <v>181</v>
      </c>
      <c r="C112" s="102" t="e">
        <f>VLOOKUP(C32,C119:D121,2,1)</f>
        <v>#N/A</v>
      </c>
      <c r="D112" s="52" t="e">
        <f>$C$26*C112</f>
        <v>#N/A</v>
      </c>
      <c r="E112" s="53" t="s">
        <v>108</v>
      </c>
      <c r="F112" s="19" t="s">
        <v>182</v>
      </c>
      <c r="CC112" s="20"/>
      <c r="CD112" s="20"/>
    </row>
    <row r="113" spans="2:82" s="19" customFormat="1" outlineLevel="1">
      <c r="B113" s="32" t="s">
        <v>183</v>
      </c>
      <c r="C113" s="101">
        <v>0.05</v>
      </c>
      <c r="D113" s="52">
        <f>$C$26*C113</f>
        <v>155</v>
      </c>
      <c r="E113" s="53" t="s">
        <v>100</v>
      </c>
      <c r="CC113" s="20"/>
      <c r="CD113" s="20"/>
    </row>
    <row r="114" spans="2:82" s="19" customFormat="1" ht="12.75" customHeight="1" outlineLevel="1">
      <c r="B114" s="205" t="s">
        <v>184</v>
      </c>
      <c r="C114" s="205"/>
      <c r="D114" s="65" t="e">
        <f>SUM(D110:D113)</f>
        <v>#N/A</v>
      </c>
      <c r="E114" s="206" t="s">
        <v>102</v>
      </c>
      <c r="CC114" s="20"/>
      <c r="CD114" s="20"/>
    </row>
    <row r="115" spans="2:82" s="19" customFormat="1" ht="15" customHeight="1" outlineLevel="1">
      <c r="B115" s="207" t="s">
        <v>185</v>
      </c>
      <c r="C115" s="207"/>
      <c r="D115" s="97">
        <f>D104</f>
        <v>2</v>
      </c>
      <c r="E115" s="206"/>
    </row>
    <row r="116" spans="2:82" s="19" customFormat="1" ht="15" customHeight="1">
      <c r="B116" s="208" t="s">
        <v>186</v>
      </c>
      <c r="C116" s="208"/>
      <c r="D116" s="103" t="e">
        <f>D114*D115</f>
        <v>#N/A</v>
      </c>
      <c r="E116" s="206"/>
      <c r="F116" s="104"/>
    </row>
    <row r="117" spans="2:82" s="19" customFormat="1" ht="12" customHeight="1">
      <c r="C117" s="51"/>
      <c r="D117" s="51"/>
      <c r="E117" s="51"/>
    </row>
    <row r="118" spans="2:82" s="19" customFormat="1" ht="38.25" hidden="1">
      <c r="C118" s="105" t="s">
        <v>187</v>
      </c>
      <c r="D118" s="106" t="s">
        <v>181</v>
      </c>
      <c r="E118" s="51"/>
    </row>
    <row r="119" spans="2:82" s="19" customFormat="1" hidden="1">
      <c r="C119" s="101">
        <v>0.01</v>
      </c>
      <c r="D119" s="101">
        <v>7.3899999999999993E-2</v>
      </c>
      <c r="E119" s="51"/>
    </row>
    <row r="120" spans="2:82" s="19" customFormat="1" hidden="1">
      <c r="C120" s="101">
        <v>0.02</v>
      </c>
      <c r="D120" s="101">
        <v>7.5999999999999998E-2</v>
      </c>
      <c r="E120" s="51"/>
    </row>
    <row r="121" spans="2:82" s="19" customFormat="1" hidden="1">
      <c r="C121" s="101">
        <v>0.03</v>
      </c>
      <c r="D121" s="101">
        <v>7.8200000000000006E-2</v>
      </c>
      <c r="E121" s="51"/>
    </row>
    <row r="122" spans="2:82" s="19" customFormat="1" hidden="1">
      <c r="C122" s="51"/>
      <c r="D122" s="51"/>
      <c r="E122" s="51"/>
    </row>
    <row r="123" spans="2:82" s="19" customFormat="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sheetData>
  <sheetProtection algorithmName="SHA-512" hashValue="ie/qeYxOt6nn2BVg4Carxr0H9ruFfx0hEjigNJ1+V5hK2WlZd//JNvsjyvFbxleBujU/yXJeKtdWm2HtxOJ9GA==" saltValue="E5olh5KE8vxqhRHcGbH3fA==" spinCount="100000" sheet="1" objects="1" scenarios="1"/>
  <mergeCells count="78">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4:C84"/>
    <mergeCell ref="D85:E85"/>
    <mergeCell ref="B86:E86"/>
    <mergeCell ref="B87:E87"/>
    <mergeCell ref="E88:E89"/>
    <mergeCell ref="B91:D91"/>
    <mergeCell ref="B92:C92"/>
    <mergeCell ref="B94:E94"/>
    <mergeCell ref="E95:E97"/>
    <mergeCell ref="D101:E101"/>
    <mergeCell ref="B102:E102"/>
    <mergeCell ref="B103:C103"/>
    <mergeCell ref="E103:E107"/>
    <mergeCell ref="B104:C104"/>
    <mergeCell ref="B105:C105"/>
    <mergeCell ref="B106:C106"/>
    <mergeCell ref="B107:C107"/>
    <mergeCell ref="B109:E109"/>
    <mergeCell ref="E110:E111"/>
    <mergeCell ref="B114:C114"/>
    <mergeCell ref="E114:E116"/>
    <mergeCell ref="B115:C115"/>
    <mergeCell ref="B116:C116"/>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MJ39"/>
  <sheetViews>
    <sheetView topLeftCell="C17" zoomScale="80" zoomScaleNormal="80" workbookViewId="0">
      <selection activeCell="F23" sqref="F23"/>
    </sheetView>
  </sheetViews>
  <sheetFormatPr defaultColWidth="9.140625" defaultRowHeight="15"/>
  <cols>
    <col min="1" max="1" width="5.140625" style="121" customWidth="1"/>
    <col min="2" max="2" width="9.140625" style="122"/>
    <col min="3" max="3" width="18.85546875" style="123" customWidth="1"/>
    <col min="4" max="4" width="18.140625" style="123" customWidth="1"/>
    <col min="5" max="5" width="46.42578125" style="122" customWidth="1"/>
    <col min="6" max="7" width="11.7109375" style="124" customWidth="1"/>
    <col min="8" max="8" width="24.28515625" style="124" customWidth="1"/>
    <col min="9" max="1024" width="9.140625" style="121"/>
  </cols>
  <sheetData>
    <row r="1" spans="2:8" ht="58.5" customHeight="1">
      <c r="B1" s="243" t="s">
        <v>222</v>
      </c>
      <c r="C1" s="243"/>
      <c r="D1" s="243"/>
      <c r="E1" s="243"/>
      <c r="F1" s="243"/>
      <c r="G1" s="243"/>
      <c r="H1" s="243"/>
    </row>
    <row r="2" spans="2:8" ht="75">
      <c r="B2" s="125" t="s">
        <v>223</v>
      </c>
      <c r="C2" s="126" t="s">
        <v>224</v>
      </c>
      <c r="D2" s="126" t="s">
        <v>225</v>
      </c>
      <c r="E2" s="126" t="s">
        <v>1</v>
      </c>
      <c r="F2" s="126" t="s">
        <v>226</v>
      </c>
      <c r="G2" s="126" t="s">
        <v>227</v>
      </c>
      <c r="H2" s="127" t="s">
        <v>228</v>
      </c>
    </row>
    <row r="3" spans="2:8" ht="60">
      <c r="B3" s="128">
        <v>1</v>
      </c>
      <c r="C3" s="129" t="s">
        <v>229</v>
      </c>
      <c r="D3" s="130" t="s">
        <v>230</v>
      </c>
      <c r="E3" s="131" t="s">
        <v>231</v>
      </c>
      <c r="F3" s="132"/>
      <c r="G3" s="133">
        <f t="shared" ref="G3:G8" si="0">F3*4</f>
        <v>0</v>
      </c>
      <c r="H3" s="134">
        <f t="shared" ref="H3:H8" si="1">G3/12</f>
        <v>0</v>
      </c>
    </row>
    <row r="4" spans="2:8" ht="45">
      <c r="B4" s="128">
        <v>2</v>
      </c>
      <c r="C4" s="129" t="s">
        <v>229</v>
      </c>
      <c r="D4" s="135" t="s">
        <v>232</v>
      </c>
      <c r="E4" s="131" t="s">
        <v>233</v>
      </c>
      <c r="F4" s="132"/>
      <c r="G4" s="133">
        <f t="shared" si="0"/>
        <v>0</v>
      </c>
      <c r="H4" s="134">
        <f t="shared" si="1"/>
        <v>0</v>
      </c>
    </row>
    <row r="5" spans="2:8" ht="30">
      <c r="B5" s="128">
        <v>3</v>
      </c>
      <c r="C5" s="129" t="s">
        <v>229</v>
      </c>
      <c r="D5" s="130" t="s">
        <v>234</v>
      </c>
      <c r="E5" s="131" t="s">
        <v>235</v>
      </c>
      <c r="F5" s="132"/>
      <c r="G5" s="133">
        <f t="shared" si="0"/>
        <v>0</v>
      </c>
      <c r="H5" s="134">
        <f t="shared" si="1"/>
        <v>0</v>
      </c>
    </row>
    <row r="6" spans="2:8" ht="64.5" customHeight="1">
      <c r="B6" s="128">
        <v>4</v>
      </c>
      <c r="C6" s="129" t="s">
        <v>236</v>
      </c>
      <c r="D6" s="135" t="s">
        <v>237</v>
      </c>
      <c r="E6" s="131" t="s">
        <v>238</v>
      </c>
      <c r="F6" s="132"/>
      <c r="G6" s="133">
        <f t="shared" si="0"/>
        <v>0</v>
      </c>
      <c r="H6" s="134">
        <f t="shared" si="1"/>
        <v>0</v>
      </c>
    </row>
    <row r="7" spans="2:8" ht="60">
      <c r="B7" s="128">
        <v>5</v>
      </c>
      <c r="C7" s="129" t="s">
        <v>236</v>
      </c>
      <c r="D7" s="135" t="s">
        <v>239</v>
      </c>
      <c r="E7" s="131" t="s">
        <v>240</v>
      </c>
      <c r="F7" s="132"/>
      <c r="G7" s="133">
        <f t="shared" si="0"/>
        <v>0</v>
      </c>
      <c r="H7" s="134">
        <f t="shared" si="1"/>
        <v>0</v>
      </c>
    </row>
    <row r="8" spans="2:8" ht="34.5" customHeight="1">
      <c r="B8" s="128">
        <v>6</v>
      </c>
      <c r="C8" s="129" t="s">
        <v>229</v>
      </c>
      <c r="D8" s="135" t="s">
        <v>241</v>
      </c>
      <c r="E8" s="131" t="s">
        <v>242</v>
      </c>
      <c r="F8" s="132"/>
      <c r="G8" s="133">
        <f t="shared" si="0"/>
        <v>0</v>
      </c>
      <c r="H8" s="134">
        <f t="shared" si="1"/>
        <v>0</v>
      </c>
    </row>
    <row r="9" spans="2:8" ht="34.5" customHeight="1">
      <c r="B9" s="240" t="s">
        <v>243</v>
      </c>
      <c r="C9" s="240"/>
      <c r="D9" s="240"/>
      <c r="E9" s="240"/>
      <c r="F9" s="136">
        <f>SUM(F3:F8)</f>
        <v>0</v>
      </c>
      <c r="G9" s="136">
        <f>SUM(G3:G8)</f>
        <v>0</v>
      </c>
      <c r="H9" s="137">
        <f>SUM(H3:H8)</f>
        <v>0</v>
      </c>
    </row>
    <row r="10" spans="2:8">
      <c r="D10" s="138"/>
    </row>
    <row r="11" spans="2:8" ht="78" customHeight="1">
      <c r="B11" s="241" t="s">
        <v>244</v>
      </c>
      <c r="C11" s="241"/>
      <c r="D11" s="241"/>
      <c r="E11" s="241"/>
      <c r="F11" s="241"/>
      <c r="G11" s="241"/>
      <c r="H11" s="241"/>
    </row>
    <row r="12" spans="2:8" ht="81.75" customHeight="1">
      <c r="B12" s="125" t="s">
        <v>223</v>
      </c>
      <c r="C12" s="126" t="s">
        <v>224</v>
      </c>
      <c r="D12" s="126" t="s">
        <v>225</v>
      </c>
      <c r="E12" s="126" t="s">
        <v>1</v>
      </c>
      <c r="F12" s="126" t="s">
        <v>226</v>
      </c>
      <c r="G12" s="126" t="s">
        <v>227</v>
      </c>
      <c r="H12" s="127" t="s">
        <v>228</v>
      </c>
    </row>
    <row r="13" spans="2:8" ht="243" customHeight="1">
      <c r="B13" s="139">
        <v>1</v>
      </c>
      <c r="C13" s="129" t="s">
        <v>229</v>
      </c>
      <c r="D13" s="129" t="s">
        <v>245</v>
      </c>
      <c r="E13" s="140" t="s">
        <v>246</v>
      </c>
      <c r="F13" s="132"/>
      <c r="G13" s="133">
        <f>F13*2</f>
        <v>0</v>
      </c>
      <c r="H13" s="134">
        <f>G13/12</f>
        <v>0</v>
      </c>
    </row>
    <row r="14" spans="2:8" ht="89.25" customHeight="1">
      <c r="B14" s="139">
        <v>2</v>
      </c>
      <c r="C14" s="129" t="s">
        <v>229</v>
      </c>
      <c r="D14" s="129" t="s">
        <v>230</v>
      </c>
      <c r="E14" s="140" t="s">
        <v>247</v>
      </c>
      <c r="F14" s="132"/>
      <c r="G14" s="133">
        <f>F14*2</f>
        <v>0</v>
      </c>
      <c r="H14" s="134">
        <f>G14/12</f>
        <v>0</v>
      </c>
    </row>
    <row r="15" spans="2:8" ht="60">
      <c r="B15" s="139">
        <v>3</v>
      </c>
      <c r="C15" s="129" t="s">
        <v>229</v>
      </c>
      <c r="D15" s="129" t="s">
        <v>234</v>
      </c>
      <c r="E15" s="140" t="s">
        <v>248</v>
      </c>
      <c r="F15" s="132"/>
      <c r="G15" s="133">
        <f>F15*2</f>
        <v>0</v>
      </c>
      <c r="H15" s="134">
        <f>G15/12</f>
        <v>0</v>
      </c>
    </row>
    <row r="16" spans="2:8" ht="45">
      <c r="B16" s="139">
        <v>4</v>
      </c>
      <c r="C16" s="129" t="s">
        <v>236</v>
      </c>
      <c r="D16" s="129" t="s">
        <v>239</v>
      </c>
      <c r="E16" s="140" t="s">
        <v>249</v>
      </c>
      <c r="F16" s="132"/>
      <c r="G16" s="133">
        <f>F16*2</f>
        <v>0</v>
      </c>
      <c r="H16" s="134">
        <f>G16/12</f>
        <v>0</v>
      </c>
    </row>
    <row r="17" spans="2:8" ht="60">
      <c r="B17" s="141">
        <v>5</v>
      </c>
      <c r="C17" s="142" t="s">
        <v>236</v>
      </c>
      <c r="D17" s="142" t="s">
        <v>237</v>
      </c>
      <c r="E17" s="143" t="s">
        <v>250</v>
      </c>
      <c r="F17" s="144"/>
      <c r="G17" s="133">
        <f>F17*2</f>
        <v>0</v>
      </c>
      <c r="H17" s="134">
        <f>G17/12</f>
        <v>0</v>
      </c>
    </row>
    <row r="18" spans="2:8" ht="15.75" customHeight="1">
      <c r="B18" s="240" t="s">
        <v>243</v>
      </c>
      <c r="C18" s="240"/>
      <c r="D18" s="240"/>
      <c r="E18" s="240"/>
      <c r="F18" s="145">
        <f>SUM(F13:F17)</f>
        <v>0</v>
      </c>
      <c r="G18" s="145">
        <f>SUM(G13:G17)</f>
        <v>0</v>
      </c>
      <c r="H18" s="145">
        <f>SUM(H13:H17)</f>
        <v>0</v>
      </c>
    </row>
    <row r="19" spans="2:8">
      <c r="B19" s="146"/>
      <c r="C19" s="146"/>
      <c r="D19" s="146"/>
      <c r="E19" s="147"/>
      <c r="F19" s="148"/>
      <c r="G19" s="148"/>
      <c r="H19" s="148"/>
    </row>
    <row r="20" spans="2:8" ht="77.25" customHeight="1">
      <c r="B20" s="241" t="s">
        <v>251</v>
      </c>
      <c r="C20" s="241"/>
      <c r="D20" s="241"/>
      <c r="E20" s="241"/>
      <c r="F20" s="241"/>
      <c r="G20" s="241"/>
      <c r="H20" s="241"/>
    </row>
    <row r="21" spans="2:8" ht="75">
      <c r="B21" s="125" t="s">
        <v>223</v>
      </c>
      <c r="C21" s="126" t="s">
        <v>224</v>
      </c>
      <c r="D21" s="126" t="s">
        <v>225</v>
      </c>
      <c r="E21" s="126" t="s">
        <v>1</v>
      </c>
      <c r="F21" s="126" t="s">
        <v>226</v>
      </c>
      <c r="G21" s="126" t="s">
        <v>227</v>
      </c>
      <c r="H21" s="127" t="s">
        <v>228</v>
      </c>
    </row>
    <row r="22" spans="2:8" ht="86.25" customHeight="1">
      <c r="B22" s="139">
        <v>1</v>
      </c>
      <c r="C22" s="149" t="s">
        <v>229</v>
      </c>
      <c r="D22" s="129" t="s">
        <v>252</v>
      </c>
      <c r="E22" s="150" t="s">
        <v>253</v>
      </c>
      <c r="F22" s="151"/>
      <c r="G22" s="152">
        <f>F22*4</f>
        <v>0</v>
      </c>
      <c r="H22" s="153">
        <f>G22/12</f>
        <v>0</v>
      </c>
    </row>
    <row r="23" spans="2:8" ht="99" customHeight="1">
      <c r="B23" s="139">
        <v>2</v>
      </c>
      <c r="C23" s="149" t="s">
        <v>254</v>
      </c>
      <c r="D23" s="129" t="s">
        <v>255</v>
      </c>
      <c r="E23" s="154" t="s">
        <v>256</v>
      </c>
      <c r="F23" s="151"/>
      <c r="G23" s="152">
        <f>F23*4</f>
        <v>0</v>
      </c>
      <c r="H23" s="153">
        <f>G23/12</f>
        <v>0</v>
      </c>
    </row>
    <row r="24" spans="2:8" ht="105">
      <c r="B24" s="139">
        <v>3</v>
      </c>
      <c r="C24" s="155" t="s">
        <v>236</v>
      </c>
      <c r="D24" s="129" t="s">
        <v>257</v>
      </c>
      <c r="E24" s="154" t="s">
        <v>258</v>
      </c>
      <c r="F24" s="151"/>
      <c r="G24" s="152">
        <f t="shared" ref="G24:G26" si="2">F24*4</f>
        <v>0</v>
      </c>
      <c r="H24" s="153">
        <f>G24/12</f>
        <v>0</v>
      </c>
    </row>
    <row r="25" spans="2:8" ht="75">
      <c r="B25" s="139">
        <v>4</v>
      </c>
      <c r="C25" s="149" t="s">
        <v>229</v>
      </c>
      <c r="D25" s="156" t="s">
        <v>259</v>
      </c>
      <c r="E25" s="150" t="s">
        <v>260</v>
      </c>
      <c r="F25" s="151"/>
      <c r="G25" s="152">
        <f t="shared" si="2"/>
        <v>0</v>
      </c>
      <c r="H25" s="153">
        <f>G25/12</f>
        <v>0</v>
      </c>
    </row>
    <row r="26" spans="2:8" ht="90">
      <c r="B26" s="139">
        <v>5</v>
      </c>
      <c r="C26" s="149" t="s">
        <v>229</v>
      </c>
      <c r="D26" s="129" t="s">
        <v>261</v>
      </c>
      <c r="E26" s="154" t="s">
        <v>262</v>
      </c>
      <c r="F26" s="151"/>
      <c r="G26" s="152">
        <f t="shared" si="2"/>
        <v>0</v>
      </c>
      <c r="H26" s="153">
        <f>G26/12</f>
        <v>0</v>
      </c>
    </row>
    <row r="27" spans="2:8" ht="24.95" customHeight="1">
      <c r="B27" s="240" t="s">
        <v>263</v>
      </c>
      <c r="C27" s="240"/>
      <c r="D27" s="240"/>
      <c r="E27" s="240"/>
      <c r="F27" s="145">
        <f>SUM(F22:F26)</f>
        <v>0</v>
      </c>
      <c r="G27" s="145">
        <f>SUM(G22:G26)</f>
        <v>0</v>
      </c>
      <c r="H27" s="145">
        <f>SUM(H22:H26)</f>
        <v>0</v>
      </c>
    </row>
    <row r="28" spans="2:8" ht="24.95" customHeight="1">
      <c r="B28" s="157"/>
      <c r="C28" s="157"/>
      <c r="D28" s="157"/>
      <c r="E28" s="157"/>
      <c r="F28" s="148"/>
      <c r="G28" s="148"/>
      <c r="H28" s="148"/>
    </row>
    <row r="29" spans="2:8" ht="84" customHeight="1">
      <c r="B29" s="241" t="s">
        <v>264</v>
      </c>
      <c r="C29" s="241"/>
      <c r="D29" s="241"/>
      <c r="E29" s="241"/>
      <c r="F29" s="241"/>
      <c r="G29" s="241"/>
      <c r="H29" s="241"/>
    </row>
    <row r="30" spans="2:8" ht="84.75" customHeight="1">
      <c r="B30" s="125" t="s">
        <v>223</v>
      </c>
      <c r="C30" s="126" t="s">
        <v>224</v>
      </c>
      <c r="D30" s="126" t="s">
        <v>225</v>
      </c>
      <c r="E30" s="126" t="s">
        <v>1</v>
      </c>
      <c r="F30" s="126" t="s">
        <v>226</v>
      </c>
      <c r="G30" s="126" t="s">
        <v>227</v>
      </c>
      <c r="H30" s="127" t="s">
        <v>228</v>
      </c>
    </row>
    <row r="31" spans="2:8" ht="66" customHeight="1">
      <c r="B31" s="139">
        <v>1</v>
      </c>
      <c r="C31" s="149" t="s">
        <v>229</v>
      </c>
      <c r="D31" s="129" t="s">
        <v>252</v>
      </c>
      <c r="E31" s="150" t="s">
        <v>265</v>
      </c>
      <c r="F31" s="151"/>
      <c r="G31" s="152">
        <f t="shared" ref="G31:G36" si="3">F31*2</f>
        <v>0</v>
      </c>
      <c r="H31" s="153">
        <f t="shared" ref="H31:H36" si="4">G31/12</f>
        <v>0</v>
      </c>
    </row>
    <row r="32" spans="2:8" ht="135">
      <c r="B32" s="139">
        <v>2</v>
      </c>
      <c r="C32" s="149" t="s">
        <v>266</v>
      </c>
      <c r="D32" s="129" t="s">
        <v>267</v>
      </c>
      <c r="E32" s="154" t="s">
        <v>268</v>
      </c>
      <c r="F32" s="151"/>
      <c r="G32" s="152">
        <f t="shared" si="3"/>
        <v>0</v>
      </c>
      <c r="H32" s="153">
        <f t="shared" si="4"/>
        <v>0</v>
      </c>
    </row>
    <row r="33" spans="2:8" ht="105">
      <c r="B33" s="139">
        <v>3</v>
      </c>
      <c r="C33" s="155" t="s">
        <v>236</v>
      </c>
      <c r="D33" s="129" t="s">
        <v>257</v>
      </c>
      <c r="E33" s="154" t="s">
        <v>258</v>
      </c>
      <c r="F33" s="151"/>
      <c r="G33" s="152">
        <f t="shared" si="3"/>
        <v>0</v>
      </c>
      <c r="H33" s="153">
        <f t="shared" si="4"/>
        <v>0</v>
      </c>
    </row>
    <row r="34" spans="2:8" ht="45">
      <c r="B34" s="139">
        <v>4</v>
      </c>
      <c r="C34" s="149" t="s">
        <v>269</v>
      </c>
      <c r="D34" s="129" t="s">
        <v>270</v>
      </c>
      <c r="E34" s="150" t="s">
        <v>271</v>
      </c>
      <c r="F34" s="151"/>
      <c r="G34" s="152">
        <f t="shared" si="3"/>
        <v>0</v>
      </c>
      <c r="H34" s="153">
        <f t="shared" si="4"/>
        <v>0</v>
      </c>
    </row>
    <row r="35" spans="2:8" ht="90">
      <c r="B35" s="139">
        <v>5</v>
      </c>
      <c r="C35" s="149" t="s">
        <v>266</v>
      </c>
      <c r="D35" s="129" t="s">
        <v>261</v>
      </c>
      <c r="E35" s="154" t="s">
        <v>262</v>
      </c>
      <c r="F35" s="151"/>
      <c r="G35" s="152">
        <f t="shared" si="3"/>
        <v>0</v>
      </c>
      <c r="H35" s="153">
        <f t="shared" si="4"/>
        <v>0</v>
      </c>
    </row>
    <row r="36" spans="2:8" ht="60">
      <c r="B36" s="139">
        <v>6</v>
      </c>
      <c r="C36" s="149" t="s">
        <v>266</v>
      </c>
      <c r="D36" s="129" t="s">
        <v>272</v>
      </c>
      <c r="E36" s="154" t="s">
        <v>273</v>
      </c>
      <c r="F36" s="151"/>
      <c r="G36" s="152">
        <f t="shared" si="3"/>
        <v>0</v>
      </c>
      <c r="H36" s="153">
        <f t="shared" si="4"/>
        <v>0</v>
      </c>
    </row>
    <row r="37" spans="2:8" ht="24.95" customHeight="1">
      <c r="B37" s="240" t="s">
        <v>263</v>
      </c>
      <c r="C37" s="240"/>
      <c r="D37" s="240"/>
      <c r="E37" s="240"/>
      <c r="F37" s="145">
        <f>SUM(F31:F36)</f>
        <v>0</v>
      </c>
      <c r="G37" s="145">
        <f>SUM(G31:G36)</f>
        <v>0</v>
      </c>
      <c r="H37" s="145">
        <f>SUM(H31:H36)</f>
        <v>0</v>
      </c>
    </row>
    <row r="38" spans="2:8">
      <c r="B38" s="158"/>
      <c r="C38" s="159"/>
      <c r="D38" s="159"/>
      <c r="E38" s="158"/>
      <c r="F38" s="148"/>
      <c r="G38" s="148"/>
      <c r="H38" s="148"/>
    </row>
    <row r="39" spans="2:8" ht="18.75" customHeight="1">
      <c r="B39" s="242" t="s">
        <v>274</v>
      </c>
      <c r="C39" s="242"/>
      <c r="D39" s="242"/>
      <c r="E39" s="242"/>
      <c r="F39" s="242"/>
      <c r="G39" s="242"/>
      <c r="H39" s="242"/>
    </row>
  </sheetData>
  <sheetProtection algorithmName="SHA-512" hashValue="udWApS0yd9y6Q1NcIWdbzHWUHRxNohahusFvnSPXFNMlL6+akdsKO4Zelu15XYmNlks34EbasCPFY+kb6c/1HA==" saltValue="YcBKaxaidc5I3mx6qVylHQ==" spinCount="100000" sheet="1" objects="1" scenarios="1"/>
  <mergeCells count="9">
    <mergeCell ref="B27:E27"/>
    <mergeCell ref="B29:H29"/>
    <mergeCell ref="B37:E37"/>
    <mergeCell ref="B39:H39"/>
    <mergeCell ref="B1:H1"/>
    <mergeCell ref="B9:E9"/>
    <mergeCell ref="B11:H11"/>
    <mergeCell ref="B18:E18"/>
    <mergeCell ref="B20:H20"/>
  </mergeCells>
  <printOptions horizontalCentered="1"/>
  <pageMargins left="0.51180555555555596" right="0.51180555555555596" top="0.98472222222222205" bottom="0.78819444444444398" header="0.51180555555555596" footer="0.31527777777777799"/>
  <pageSetup paperSize="9" fitToHeight="2" orientation="portrait" horizontalDpi="300" verticalDpi="300"/>
  <headerFooter>
    <oddHeader>&amp;C&amp;12&amp;A</oddHeader>
    <oddFooter>&amp;C&amp;12Página &amp;P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MJ29"/>
  <sheetViews>
    <sheetView showGridLines="0" topLeftCell="B3" zoomScale="80" zoomScaleNormal="80" workbookViewId="0">
      <selection activeCell="D4" sqref="D4"/>
    </sheetView>
  </sheetViews>
  <sheetFormatPr defaultColWidth="9.140625" defaultRowHeight="15"/>
  <cols>
    <col min="1" max="1" width="3.140625" style="160" customWidth="1"/>
    <col min="2" max="2" width="5.28515625" style="160" customWidth="1"/>
    <col min="3" max="3" width="75.7109375" style="160" customWidth="1"/>
    <col min="4" max="4" width="17.85546875" style="160" customWidth="1"/>
    <col min="5" max="5" width="12.28515625" style="161" customWidth="1"/>
    <col min="6" max="6" width="12.28515625" style="162" customWidth="1"/>
    <col min="7" max="7" width="2.7109375" style="160" customWidth="1"/>
    <col min="8" max="8" width="11.85546875" style="160" customWidth="1"/>
    <col min="9" max="249" width="9.140625" style="160"/>
    <col min="250" max="250" width="5.28515625" style="160" customWidth="1"/>
    <col min="251" max="251" width="25.7109375" style="160" customWidth="1"/>
    <col min="252" max="252" width="9.28515625" style="160" customWidth="1"/>
    <col min="253" max="253" width="10.85546875" style="160" customWidth="1"/>
    <col min="254" max="254" width="13.28515625" style="160" customWidth="1"/>
    <col min="255" max="255" width="13" style="160" customWidth="1"/>
    <col min="256" max="256" width="9.140625" style="160"/>
    <col min="257" max="257" width="12" style="160" customWidth="1"/>
    <col min="258" max="258" width="11.85546875" style="160" customWidth="1"/>
    <col min="259" max="505" width="9.140625" style="160"/>
    <col min="506" max="506" width="5.28515625" style="160" customWidth="1"/>
    <col min="507" max="507" width="25.7109375" style="160" customWidth="1"/>
    <col min="508" max="508" width="9.28515625" style="160" customWidth="1"/>
    <col min="509" max="509" width="10.85546875" style="160" customWidth="1"/>
    <col min="510" max="510" width="13.28515625" style="160" customWidth="1"/>
    <col min="511" max="511" width="13" style="160" customWidth="1"/>
    <col min="512" max="512" width="9.140625" style="160"/>
    <col min="513" max="513" width="12" style="160" customWidth="1"/>
    <col min="514" max="514" width="11.85546875" style="160" customWidth="1"/>
    <col min="515" max="761" width="9.140625" style="160"/>
    <col min="762" max="762" width="5.28515625" style="160" customWidth="1"/>
    <col min="763" max="763" width="25.7109375" style="160" customWidth="1"/>
    <col min="764" max="764" width="9.28515625" style="160" customWidth="1"/>
    <col min="765" max="765" width="10.85546875" style="160" customWidth="1"/>
    <col min="766" max="766" width="13.28515625" style="160" customWidth="1"/>
    <col min="767" max="767" width="13" style="160" customWidth="1"/>
    <col min="768" max="768" width="9.140625" style="160"/>
    <col min="769" max="769" width="12" style="160" customWidth="1"/>
    <col min="770" max="770" width="11.85546875" style="160" customWidth="1"/>
    <col min="771" max="1017" width="9.140625" style="160"/>
    <col min="1018" max="1018" width="5.28515625" style="160" customWidth="1"/>
    <col min="1019" max="1019" width="25.7109375" style="160" customWidth="1"/>
    <col min="1020" max="1020" width="9.28515625" style="160" customWidth="1"/>
    <col min="1021" max="1021" width="10.85546875" style="160" customWidth="1"/>
    <col min="1022" max="1022" width="13.28515625" style="160" customWidth="1"/>
    <col min="1023" max="1023" width="13" style="160" customWidth="1"/>
    <col min="1024" max="1024" width="9.140625" style="160"/>
  </cols>
  <sheetData>
    <row r="1" spans="2:8" ht="13.5" customHeight="1"/>
    <row r="2" spans="2:8" ht="90.75" customHeight="1">
      <c r="B2" s="246" t="s">
        <v>275</v>
      </c>
      <c r="C2" s="246"/>
      <c r="D2" s="246"/>
      <c r="E2" s="246"/>
      <c r="F2" s="246"/>
    </row>
    <row r="3" spans="2:8" s="163" customFormat="1" ht="39.950000000000003" customHeight="1">
      <c r="B3" s="164" t="s">
        <v>223</v>
      </c>
      <c r="C3" s="165" t="s">
        <v>1</v>
      </c>
      <c r="D3" s="165" t="s">
        <v>276</v>
      </c>
      <c r="E3" s="166" t="s">
        <v>277</v>
      </c>
      <c r="F3" s="167" t="s">
        <v>278</v>
      </c>
    </row>
    <row r="4" spans="2:8" ht="169.5" customHeight="1">
      <c r="B4" s="168">
        <v>1</v>
      </c>
      <c r="C4" s="169" t="s">
        <v>279</v>
      </c>
      <c r="D4" s="170"/>
      <c r="E4" s="171">
        <v>5</v>
      </c>
      <c r="F4" s="172">
        <f t="shared" ref="F4:F24" si="0">D4*E4</f>
        <v>0</v>
      </c>
    </row>
    <row r="5" spans="2:8" ht="123.75" customHeight="1">
      <c r="B5" s="168">
        <v>2</v>
      </c>
      <c r="C5" s="173" t="s">
        <v>280</v>
      </c>
      <c r="D5" s="170"/>
      <c r="E5" s="171">
        <v>1</v>
      </c>
      <c r="F5" s="172">
        <f t="shared" si="0"/>
        <v>0</v>
      </c>
    </row>
    <row r="6" spans="2:8" ht="106.5" customHeight="1">
      <c r="B6" s="168">
        <v>3</v>
      </c>
      <c r="C6" s="173" t="s">
        <v>281</v>
      </c>
      <c r="D6" s="170"/>
      <c r="E6" s="171">
        <v>5</v>
      </c>
      <c r="F6" s="172">
        <f t="shared" si="0"/>
        <v>0</v>
      </c>
    </row>
    <row r="7" spans="2:8" ht="106.5" customHeight="1">
      <c r="B7" s="168">
        <v>4</v>
      </c>
      <c r="C7" s="173" t="s">
        <v>282</v>
      </c>
      <c r="D7" s="170"/>
      <c r="E7" s="171">
        <v>1</v>
      </c>
      <c r="F7" s="172">
        <f t="shared" si="0"/>
        <v>0</v>
      </c>
    </row>
    <row r="8" spans="2:8" ht="95.25" customHeight="1">
      <c r="B8" s="168">
        <v>5</v>
      </c>
      <c r="C8" s="173" t="s">
        <v>283</v>
      </c>
      <c r="D8" s="170"/>
      <c r="E8" s="171">
        <v>1</v>
      </c>
      <c r="F8" s="172">
        <f t="shared" si="0"/>
        <v>0</v>
      </c>
    </row>
    <row r="9" spans="2:8" ht="106.5" customHeight="1">
      <c r="B9" s="168">
        <v>6</v>
      </c>
      <c r="C9" s="173" t="s">
        <v>284</v>
      </c>
      <c r="D9" s="170"/>
      <c r="E9" s="171">
        <v>5</v>
      </c>
      <c r="F9" s="172">
        <f t="shared" si="0"/>
        <v>0</v>
      </c>
      <c r="H9" s="174"/>
    </row>
    <row r="10" spans="2:8" ht="90">
      <c r="B10" s="168">
        <v>7</v>
      </c>
      <c r="C10" s="173" t="s">
        <v>285</v>
      </c>
      <c r="D10" s="170"/>
      <c r="E10" s="171">
        <v>1</v>
      </c>
      <c r="F10" s="172">
        <f t="shared" si="0"/>
        <v>0</v>
      </c>
      <c r="H10" s="174"/>
    </row>
    <row r="11" spans="2:8" ht="105">
      <c r="B11" s="168">
        <v>8</v>
      </c>
      <c r="C11" s="173" t="s">
        <v>286</v>
      </c>
      <c r="D11" s="170"/>
      <c r="E11" s="171">
        <v>1</v>
      </c>
      <c r="F11" s="172">
        <f t="shared" si="0"/>
        <v>0</v>
      </c>
      <c r="H11" s="174"/>
    </row>
    <row r="12" spans="2:8" ht="345">
      <c r="B12" s="168">
        <v>9</v>
      </c>
      <c r="C12" s="173" t="s">
        <v>287</v>
      </c>
      <c r="D12" s="170"/>
      <c r="E12" s="171">
        <v>1</v>
      </c>
      <c r="F12" s="172">
        <f t="shared" si="0"/>
        <v>0</v>
      </c>
    </row>
    <row r="13" spans="2:8" ht="60">
      <c r="B13" s="168">
        <v>10</v>
      </c>
      <c r="C13" s="173" t="s">
        <v>288</v>
      </c>
      <c r="D13" s="170"/>
      <c r="E13" s="171">
        <v>2</v>
      </c>
      <c r="F13" s="172">
        <f t="shared" si="0"/>
        <v>0</v>
      </c>
    </row>
    <row r="14" spans="2:8" ht="60">
      <c r="B14" s="168">
        <v>11</v>
      </c>
      <c r="C14" s="173" t="s">
        <v>289</v>
      </c>
      <c r="D14" s="170"/>
      <c r="E14" s="171">
        <v>10</v>
      </c>
      <c r="F14" s="172">
        <f t="shared" si="0"/>
        <v>0</v>
      </c>
    </row>
    <row r="15" spans="2:8" ht="69" customHeight="1">
      <c r="B15" s="168">
        <v>12</v>
      </c>
      <c r="C15" s="173" t="s">
        <v>290</v>
      </c>
      <c r="D15" s="170"/>
      <c r="E15" s="171">
        <v>10</v>
      </c>
      <c r="F15" s="172">
        <f t="shared" si="0"/>
        <v>0</v>
      </c>
    </row>
    <row r="16" spans="2:8" ht="30">
      <c r="B16" s="168">
        <v>13</v>
      </c>
      <c r="C16" s="173" t="s">
        <v>291</v>
      </c>
      <c r="D16" s="170"/>
      <c r="E16" s="171">
        <v>5</v>
      </c>
      <c r="F16" s="172">
        <f t="shared" si="0"/>
        <v>0</v>
      </c>
    </row>
    <row r="17" spans="2:7" ht="60">
      <c r="B17" s="168">
        <v>14</v>
      </c>
      <c r="C17" s="173" t="s">
        <v>292</v>
      </c>
      <c r="D17" s="170"/>
      <c r="E17" s="171">
        <v>1</v>
      </c>
      <c r="F17" s="172">
        <f t="shared" si="0"/>
        <v>0</v>
      </c>
    </row>
    <row r="18" spans="2:7" ht="105">
      <c r="B18" s="168">
        <v>15</v>
      </c>
      <c r="C18" s="173" t="s">
        <v>293</v>
      </c>
      <c r="D18" s="170"/>
      <c r="E18" s="171">
        <v>2</v>
      </c>
      <c r="F18" s="172">
        <f t="shared" si="0"/>
        <v>0</v>
      </c>
    </row>
    <row r="19" spans="2:7" ht="90">
      <c r="B19" s="168">
        <v>16</v>
      </c>
      <c r="C19" s="173" t="s">
        <v>294</v>
      </c>
      <c r="D19" s="170"/>
      <c r="E19" s="171">
        <v>1</v>
      </c>
      <c r="F19" s="172">
        <f t="shared" si="0"/>
        <v>0</v>
      </c>
    </row>
    <row r="20" spans="2:7" ht="244.5" customHeight="1">
      <c r="B20" s="168">
        <v>17</v>
      </c>
      <c r="C20" s="173" t="s">
        <v>295</v>
      </c>
      <c r="D20" s="170"/>
      <c r="E20" s="171">
        <v>1</v>
      </c>
      <c r="F20" s="172">
        <f t="shared" si="0"/>
        <v>0</v>
      </c>
    </row>
    <row r="21" spans="2:7" ht="40.5" customHeight="1">
      <c r="B21" s="168">
        <v>18</v>
      </c>
      <c r="C21" s="173" t="s">
        <v>296</v>
      </c>
      <c r="D21" s="170"/>
      <c r="E21" s="171">
        <v>1</v>
      </c>
      <c r="F21" s="172">
        <f t="shared" si="0"/>
        <v>0</v>
      </c>
    </row>
    <row r="22" spans="2:7" ht="44.25" customHeight="1">
      <c r="B22" s="168">
        <v>19</v>
      </c>
      <c r="C22" s="173" t="s">
        <v>297</v>
      </c>
      <c r="D22" s="170"/>
      <c r="E22" s="171">
        <v>1</v>
      </c>
      <c r="F22" s="172">
        <f t="shared" si="0"/>
        <v>0</v>
      </c>
    </row>
    <row r="23" spans="2:7" ht="54.75" customHeight="1">
      <c r="B23" s="168">
        <v>20</v>
      </c>
      <c r="C23" s="173" t="s">
        <v>298</v>
      </c>
      <c r="D23" s="170"/>
      <c r="E23" s="171">
        <v>1</v>
      </c>
      <c r="F23" s="172">
        <f t="shared" si="0"/>
        <v>0</v>
      </c>
    </row>
    <row r="24" spans="2:7" ht="37.5" customHeight="1">
      <c r="B24" s="168">
        <v>21</v>
      </c>
      <c r="C24" s="173" t="s">
        <v>299</v>
      </c>
      <c r="D24" s="170"/>
      <c r="E24" s="171">
        <v>1</v>
      </c>
      <c r="F24" s="172">
        <f t="shared" si="0"/>
        <v>0</v>
      </c>
    </row>
    <row r="25" spans="2:7" ht="24.95" customHeight="1">
      <c r="B25" s="247" t="s">
        <v>300</v>
      </c>
      <c r="C25" s="247"/>
      <c r="D25" s="247"/>
      <c r="E25" s="248">
        <f>SUM(F4:F24)</f>
        <v>0</v>
      </c>
      <c r="F25" s="248"/>
    </row>
    <row r="26" spans="2:7" ht="24.95" customHeight="1">
      <c r="B26" s="249" t="s">
        <v>301</v>
      </c>
      <c r="C26" s="249"/>
      <c r="D26" s="249"/>
      <c r="E26" s="250">
        <f>Fotógrafo!E15</f>
        <v>5</v>
      </c>
      <c r="F26" s="250"/>
    </row>
    <row r="27" spans="2:7" ht="24.95" customHeight="1">
      <c r="B27" s="244" t="s">
        <v>302</v>
      </c>
      <c r="C27" s="244"/>
      <c r="D27" s="244"/>
      <c r="E27" s="245">
        <f>E25/E26</f>
        <v>0</v>
      </c>
      <c r="F27" s="245"/>
    </row>
    <row r="29" spans="2:7" ht="24.95" customHeight="1">
      <c r="G29" s="175"/>
    </row>
  </sheetData>
  <sheetProtection password="DC57" sheet="1" objects="1" scenarios="1"/>
  <mergeCells count="7">
    <mergeCell ref="B27:D27"/>
    <mergeCell ref="E27:F27"/>
    <mergeCell ref="B2:F2"/>
    <mergeCell ref="B25:D25"/>
    <mergeCell ref="E25:F25"/>
    <mergeCell ref="B26:D26"/>
    <mergeCell ref="E26:F26"/>
  </mergeCells>
  <printOptions horizontalCentered="1"/>
  <pageMargins left="0.51180555555555596" right="0.51180555555555596" top="1.1812499999999999" bottom="0.78749999999999998" header="0.51180555555555596" footer="0.31527777777777799"/>
  <pageSetup paperSize="9" fitToHeight="2" orientation="portrait" horizontalDpi="300" verticalDpi="300"/>
  <headerFooter>
    <oddHeader>&amp;C&amp;A</oddHeader>
    <oddFooter>&amp;CPágina &amp;P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7"/>
  <sheetViews>
    <sheetView tabSelected="1" topLeftCell="A10" zoomScale="80" zoomScaleNormal="80" workbookViewId="0">
      <selection activeCell="B18" sqref="B18:C18"/>
    </sheetView>
  </sheetViews>
  <sheetFormatPr defaultColWidth="8.7109375" defaultRowHeight="12.75"/>
  <cols>
    <col min="1" max="1" width="29.28515625" customWidth="1"/>
    <col min="2" max="2" width="17.42578125" style="176" customWidth="1"/>
    <col min="3" max="3" width="9.140625" style="2" customWidth="1"/>
    <col min="4" max="4" width="16.140625" style="2" customWidth="1"/>
    <col min="5" max="5" width="15.140625" style="2" customWidth="1"/>
    <col min="6" max="6" width="17.42578125" style="2" customWidth="1"/>
    <col min="7" max="7" width="15.42578125" style="2" customWidth="1"/>
    <col min="8" max="8" width="16.28515625" style="2" customWidth="1"/>
  </cols>
  <sheetData>
    <row r="1" spans="1:8">
      <c r="A1" s="252" t="s">
        <v>303</v>
      </c>
      <c r="B1" s="252"/>
      <c r="C1" s="252"/>
      <c r="D1" s="252"/>
      <c r="E1" s="252"/>
      <c r="F1" s="252"/>
      <c r="G1" s="252"/>
      <c r="H1" s="252"/>
    </row>
    <row r="2" spans="1:8" s="179" customFormat="1" ht="58.5" customHeight="1">
      <c r="A2" s="177" t="s">
        <v>304</v>
      </c>
      <c r="B2" s="178" t="s">
        <v>305</v>
      </c>
      <c r="C2" s="177" t="s">
        <v>306</v>
      </c>
      <c r="D2" s="177" t="s">
        <v>307</v>
      </c>
      <c r="E2" s="177" t="s">
        <v>308</v>
      </c>
      <c r="F2" s="177" t="s">
        <v>309</v>
      </c>
      <c r="G2" s="177" t="s">
        <v>310</v>
      </c>
      <c r="H2" s="177" t="s">
        <v>311</v>
      </c>
    </row>
    <row r="3" spans="1:8">
      <c r="A3" s="180" t="str">
        <f>Desenhista!$B$15</f>
        <v>Desenhista</v>
      </c>
      <c r="B3" s="181">
        <f>Desenhista!$C$25</f>
        <v>6704.62</v>
      </c>
      <c r="C3" s="182"/>
      <c r="D3" s="182"/>
      <c r="E3" s="182"/>
      <c r="F3" s="183">
        <f t="shared" ref="F3:F13" si="0">C3*D3*E3</f>
        <v>0</v>
      </c>
      <c r="G3" s="183">
        <f t="shared" ref="G3:G13" si="1">IF(((B3*6%)&gt;F3),(-F3),ROUND((-B3*6%),2))</f>
        <v>0</v>
      </c>
      <c r="H3" s="183">
        <f t="shared" ref="H3:H13" si="2">F3+G3</f>
        <v>0</v>
      </c>
    </row>
    <row r="4" spans="1:8">
      <c r="A4" s="184" t="str">
        <f>Fotógrafo!$B$15</f>
        <v>Fotógrafo</v>
      </c>
      <c r="B4" s="181">
        <f>Fotógrafo!$C$25</f>
        <v>3596.6</v>
      </c>
      <c r="C4" s="182"/>
      <c r="D4" s="182"/>
      <c r="E4" s="182"/>
      <c r="F4" s="183">
        <f t="shared" si="0"/>
        <v>0</v>
      </c>
      <c r="G4" s="183">
        <f t="shared" si="1"/>
        <v>0</v>
      </c>
      <c r="H4" s="183">
        <f t="shared" si="2"/>
        <v>0</v>
      </c>
    </row>
    <row r="5" spans="1:8">
      <c r="A5" s="184" t="str">
        <f>Garçom!$B$15</f>
        <v>Garçom</v>
      </c>
      <c r="B5" s="181">
        <f>Garçom!$C$25</f>
        <v>2834.47</v>
      </c>
      <c r="C5" s="182"/>
      <c r="D5" s="182"/>
      <c r="E5" s="182"/>
      <c r="F5" s="183">
        <f t="shared" si="0"/>
        <v>0</v>
      </c>
      <c r="G5" s="183">
        <f t="shared" si="1"/>
        <v>0</v>
      </c>
      <c r="H5" s="183">
        <f t="shared" si="2"/>
        <v>0</v>
      </c>
    </row>
    <row r="6" spans="1:8">
      <c r="A6" s="184" t="str">
        <f>Motorista!$B$15</f>
        <v>Motorista</v>
      </c>
      <c r="B6" s="181">
        <f>Motorista!$C$25</f>
        <v>3107.37</v>
      </c>
      <c r="C6" s="182"/>
      <c r="D6" s="182"/>
      <c r="E6" s="182"/>
      <c r="F6" s="183">
        <f t="shared" si="0"/>
        <v>0</v>
      </c>
      <c r="G6" s="183">
        <f t="shared" si="1"/>
        <v>0</v>
      </c>
      <c r="H6" s="183">
        <f t="shared" si="2"/>
        <v>0</v>
      </c>
    </row>
    <row r="7" spans="1:8">
      <c r="A7" s="184" t="str">
        <f>Fisioterapeuta!$B$15</f>
        <v>Fisioterapeuta</v>
      </c>
      <c r="B7" s="181">
        <f>Fisioterapeuta!$C$26</f>
        <v>4399.04</v>
      </c>
      <c r="C7" s="182"/>
      <c r="D7" s="182"/>
      <c r="E7" s="182"/>
      <c r="F7" s="183">
        <f t="shared" si="0"/>
        <v>0</v>
      </c>
      <c r="G7" s="183">
        <f t="shared" si="1"/>
        <v>0</v>
      </c>
      <c r="H7" s="183">
        <f t="shared" si="2"/>
        <v>0</v>
      </c>
    </row>
    <row r="8" spans="1:8">
      <c r="A8" s="184" t="str">
        <f>'Mestre de cerimônias'!$B$15</f>
        <v>Mestre de Cerimônias</v>
      </c>
      <c r="B8" s="181">
        <f>'Mestre de cerimônias'!$C$26</f>
        <v>4200</v>
      </c>
      <c r="C8" s="182"/>
      <c r="D8" s="182"/>
      <c r="E8" s="182"/>
      <c r="F8" s="183">
        <f t="shared" si="0"/>
        <v>0</v>
      </c>
      <c r="G8" s="183">
        <f t="shared" si="1"/>
        <v>0</v>
      </c>
      <c r="H8" s="183">
        <f t="shared" si="2"/>
        <v>0</v>
      </c>
    </row>
    <row r="9" spans="1:8">
      <c r="A9" s="184" t="str">
        <f>'Operador de Som'!$B$15</f>
        <v>Operador de som</v>
      </c>
      <c r="B9" s="181">
        <f>'Operador de Som'!$C$26</f>
        <v>3155.26</v>
      </c>
      <c r="C9" s="182"/>
      <c r="D9" s="182"/>
      <c r="E9" s="182"/>
      <c r="F9" s="183">
        <f t="shared" si="0"/>
        <v>0</v>
      </c>
      <c r="G9" s="183">
        <f t="shared" si="1"/>
        <v>0</v>
      </c>
      <c r="H9" s="183">
        <f t="shared" si="2"/>
        <v>0</v>
      </c>
    </row>
    <row r="10" spans="1:8">
      <c r="A10" s="184" t="str">
        <f>'Técnico eletrônica'!$B$15</f>
        <v>Técnico em Eletrônica</v>
      </c>
      <c r="B10" s="181">
        <f>'Técnico eletrônica'!$C$26</f>
        <v>3150</v>
      </c>
      <c r="C10" s="182"/>
      <c r="D10" s="182"/>
      <c r="E10" s="182"/>
      <c r="F10" s="183">
        <f t="shared" si="0"/>
        <v>0</v>
      </c>
      <c r="G10" s="183">
        <f t="shared" si="1"/>
        <v>0</v>
      </c>
      <c r="H10" s="183">
        <f t="shared" si="2"/>
        <v>0</v>
      </c>
    </row>
    <row r="11" spans="1:8">
      <c r="A11" s="184" t="str">
        <f>'Tradutor de Libras'!$B$15</f>
        <v>Tradutor de Libras</v>
      </c>
      <c r="B11" s="181">
        <f>'Tradutor de Libras'!$C$26</f>
        <v>3100</v>
      </c>
      <c r="C11" s="182"/>
      <c r="D11" s="182"/>
      <c r="E11" s="182"/>
      <c r="F11" s="183">
        <f t="shared" si="0"/>
        <v>0</v>
      </c>
      <c r="G11" s="183">
        <f t="shared" si="1"/>
        <v>0</v>
      </c>
      <c r="H11" s="183">
        <f t="shared" si="2"/>
        <v>0</v>
      </c>
    </row>
    <row r="12" spans="1:8">
      <c r="A12" s="184" t="str">
        <f>'Editor áudio e vídeo'!$B$15</f>
        <v>Editor de áudio e vídeo</v>
      </c>
      <c r="B12" s="181">
        <f>'Editor áudio e vídeo'!$C$26</f>
        <v>2598.9699999999998</v>
      </c>
      <c r="C12" s="182"/>
      <c r="D12" s="182"/>
      <c r="E12" s="182"/>
      <c r="F12" s="183">
        <f t="shared" si="0"/>
        <v>0</v>
      </c>
      <c r="G12" s="183">
        <f t="shared" si="1"/>
        <v>0</v>
      </c>
      <c r="H12" s="183">
        <f t="shared" si="2"/>
        <v>0</v>
      </c>
    </row>
    <row r="13" spans="1:8">
      <c r="A13" s="184" t="str">
        <f>'Técnico sistemas audiovisuais'!$B$15</f>
        <v>Técnico de sistemas audiovisuais</v>
      </c>
      <c r="B13" s="181">
        <f>'Técnico sistemas audiovisuais'!$C$26</f>
        <v>3100</v>
      </c>
      <c r="C13" s="182"/>
      <c r="D13" s="182"/>
      <c r="E13" s="182"/>
      <c r="F13" s="183">
        <f t="shared" si="0"/>
        <v>0</v>
      </c>
      <c r="G13" s="183">
        <f t="shared" si="1"/>
        <v>0</v>
      </c>
      <c r="H13" s="183">
        <f t="shared" si="2"/>
        <v>0</v>
      </c>
    </row>
    <row r="15" spans="1:8">
      <c r="A15" s="252" t="s">
        <v>312</v>
      </c>
      <c r="B15" s="252"/>
      <c r="C15" s="252"/>
      <c r="D15" s="252"/>
      <c r="E15" s="252"/>
      <c r="F15" s="252"/>
      <c r="G15" s="252"/>
      <c r="H15" s="252"/>
    </row>
    <row r="16" spans="1:8" ht="51" customHeight="1">
      <c r="A16" s="177" t="s">
        <v>304</v>
      </c>
      <c r="B16" s="253" t="s">
        <v>313</v>
      </c>
      <c r="C16" s="253"/>
      <c r="D16" s="253" t="s">
        <v>308</v>
      </c>
      <c r="E16" s="253"/>
      <c r="F16" s="177" t="s">
        <v>314</v>
      </c>
      <c r="G16" s="177" t="s">
        <v>310</v>
      </c>
      <c r="H16" s="177" t="s">
        <v>311</v>
      </c>
    </row>
    <row r="17" spans="1:8">
      <c r="A17" s="180" t="str">
        <f>Desenhista!$B$15</f>
        <v>Desenhista</v>
      </c>
      <c r="B17" s="251"/>
      <c r="C17" s="251"/>
      <c r="D17" s="251"/>
      <c r="E17" s="251"/>
      <c r="F17" s="183">
        <f>B17*D17</f>
        <v>0</v>
      </c>
      <c r="G17" s="183">
        <f t="shared" ref="G17:G27" si="3">-(F17*20%)</f>
        <v>0</v>
      </c>
      <c r="H17" s="183">
        <f t="shared" ref="H17:H27" si="4">F17+G17</f>
        <v>0</v>
      </c>
    </row>
    <row r="18" spans="1:8">
      <c r="A18" s="184" t="str">
        <f>Fotógrafo!$B$15</f>
        <v>Fotógrafo</v>
      </c>
      <c r="B18" s="251"/>
      <c r="C18" s="251"/>
      <c r="D18" s="251"/>
      <c r="E18" s="251"/>
      <c r="F18" s="183">
        <f>B18*D18</f>
        <v>0</v>
      </c>
      <c r="G18" s="183">
        <f t="shared" si="3"/>
        <v>0</v>
      </c>
      <c r="H18" s="183">
        <f t="shared" si="4"/>
        <v>0</v>
      </c>
    </row>
    <row r="19" spans="1:8">
      <c r="A19" s="184" t="str">
        <f>Garçom!$B$15</f>
        <v>Garçom</v>
      </c>
      <c r="B19" s="251"/>
      <c r="C19" s="251"/>
      <c r="D19" s="251"/>
      <c r="E19" s="251"/>
      <c r="F19" s="183">
        <f t="shared" ref="F19:F27" si="5">B19*D19</f>
        <v>0</v>
      </c>
      <c r="G19" s="183">
        <f t="shared" si="3"/>
        <v>0</v>
      </c>
      <c r="H19" s="183">
        <f t="shared" si="4"/>
        <v>0</v>
      </c>
    </row>
    <row r="20" spans="1:8">
      <c r="A20" s="184" t="str">
        <f>Motorista!$B$15</f>
        <v>Motorista</v>
      </c>
      <c r="B20" s="251"/>
      <c r="C20" s="251"/>
      <c r="D20" s="251"/>
      <c r="E20" s="251"/>
      <c r="F20" s="183">
        <f t="shared" si="5"/>
        <v>0</v>
      </c>
      <c r="G20" s="183">
        <f t="shared" si="3"/>
        <v>0</v>
      </c>
      <c r="H20" s="183">
        <f t="shared" si="4"/>
        <v>0</v>
      </c>
    </row>
    <row r="21" spans="1:8">
      <c r="A21" s="184" t="str">
        <f>Fisioterapeuta!$B$15</f>
        <v>Fisioterapeuta</v>
      </c>
      <c r="B21" s="251"/>
      <c r="C21" s="251"/>
      <c r="D21" s="251"/>
      <c r="E21" s="251"/>
      <c r="F21" s="183">
        <f t="shared" si="5"/>
        <v>0</v>
      </c>
      <c r="G21" s="183">
        <f t="shared" si="3"/>
        <v>0</v>
      </c>
      <c r="H21" s="183">
        <f t="shared" si="4"/>
        <v>0</v>
      </c>
    </row>
    <row r="22" spans="1:8">
      <c r="A22" s="184" t="str">
        <f>'Mestre de cerimônias'!$B$15</f>
        <v>Mestre de Cerimônias</v>
      </c>
      <c r="B22" s="251"/>
      <c r="C22" s="251"/>
      <c r="D22" s="251"/>
      <c r="E22" s="251"/>
      <c r="F22" s="183">
        <f t="shared" si="5"/>
        <v>0</v>
      </c>
      <c r="G22" s="183">
        <f t="shared" si="3"/>
        <v>0</v>
      </c>
      <c r="H22" s="183">
        <f t="shared" si="4"/>
        <v>0</v>
      </c>
    </row>
    <row r="23" spans="1:8">
      <c r="A23" s="184" t="str">
        <f>'Operador de Som'!$B$15</f>
        <v>Operador de som</v>
      </c>
      <c r="B23" s="251"/>
      <c r="C23" s="251"/>
      <c r="D23" s="251"/>
      <c r="E23" s="251"/>
      <c r="F23" s="183">
        <f t="shared" si="5"/>
        <v>0</v>
      </c>
      <c r="G23" s="183">
        <f t="shared" si="3"/>
        <v>0</v>
      </c>
      <c r="H23" s="183">
        <f t="shared" si="4"/>
        <v>0</v>
      </c>
    </row>
    <row r="24" spans="1:8">
      <c r="A24" s="184" t="str">
        <f>'Técnico eletrônica'!$B$15</f>
        <v>Técnico em Eletrônica</v>
      </c>
      <c r="B24" s="251"/>
      <c r="C24" s="251"/>
      <c r="D24" s="251"/>
      <c r="E24" s="251"/>
      <c r="F24" s="183">
        <f t="shared" si="5"/>
        <v>0</v>
      </c>
      <c r="G24" s="183">
        <f t="shared" si="3"/>
        <v>0</v>
      </c>
      <c r="H24" s="183">
        <f t="shared" si="4"/>
        <v>0</v>
      </c>
    </row>
    <row r="25" spans="1:8">
      <c r="A25" s="184" t="str">
        <f>'Tradutor de Libras'!$B$15</f>
        <v>Tradutor de Libras</v>
      </c>
      <c r="B25" s="251"/>
      <c r="C25" s="251"/>
      <c r="D25" s="251"/>
      <c r="E25" s="251"/>
      <c r="F25" s="183">
        <f t="shared" si="5"/>
        <v>0</v>
      </c>
      <c r="G25" s="183">
        <f t="shared" si="3"/>
        <v>0</v>
      </c>
      <c r="H25" s="183">
        <f t="shared" si="4"/>
        <v>0</v>
      </c>
    </row>
    <row r="26" spans="1:8">
      <c r="A26" s="184" t="str">
        <f>'Editor áudio e vídeo'!$B$15</f>
        <v>Editor de áudio e vídeo</v>
      </c>
      <c r="B26" s="251"/>
      <c r="C26" s="251"/>
      <c r="D26" s="251"/>
      <c r="E26" s="251"/>
      <c r="F26" s="183">
        <f t="shared" si="5"/>
        <v>0</v>
      </c>
      <c r="G26" s="183">
        <f t="shared" si="3"/>
        <v>0</v>
      </c>
      <c r="H26" s="183">
        <f t="shared" si="4"/>
        <v>0</v>
      </c>
    </row>
    <row r="27" spans="1:8">
      <c r="A27" s="184" t="str">
        <f>'Técnico sistemas audiovisuais'!$B$15</f>
        <v>Técnico de sistemas audiovisuais</v>
      </c>
      <c r="B27" s="251"/>
      <c r="C27" s="251"/>
      <c r="D27" s="251"/>
      <c r="E27" s="251"/>
      <c r="F27" s="183">
        <f t="shared" si="5"/>
        <v>0</v>
      </c>
      <c r="G27" s="183">
        <f t="shared" si="3"/>
        <v>0</v>
      </c>
      <c r="H27" s="183">
        <f t="shared" si="4"/>
        <v>0</v>
      </c>
    </row>
  </sheetData>
  <sheetProtection algorithmName="SHA-512" hashValue="vzzJizHXH/cSd40n2HfuC/sNphw/UezznqnoHei4Y1iHLcueO8TjngEDuOUxtUNTBok/FWaDO2rBBz6/wdwGlQ==" saltValue="7JMxv0U/35NLR8gyGsxxcg==" spinCount="100000" sheet="1" objects="1" scenarios="1"/>
  <mergeCells count="26">
    <mergeCell ref="A1:H1"/>
    <mergeCell ref="A15:H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7:C27"/>
    <mergeCell ref="D27:E27"/>
    <mergeCell ref="B24:C24"/>
    <mergeCell ref="D24:E24"/>
    <mergeCell ref="B25:C25"/>
    <mergeCell ref="D25:E25"/>
    <mergeCell ref="B26:C26"/>
    <mergeCell ref="D26:E26"/>
  </mergeCells>
  <pageMargins left="0.51180555555555596" right="0.51180555555555596" top="0.78749999999999998" bottom="0.78749999999999998" header="0.511811023622047" footer="0.511811023622047"/>
  <pageSetup paperSize="9" fitToHeight="2"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458"/>
  <sheetViews>
    <sheetView showGridLines="0" zoomScaleNormal="100" workbookViewId="0">
      <selection activeCell="C22" sqref="C22"/>
    </sheetView>
  </sheetViews>
  <sheetFormatPr defaultColWidth="9.140625" defaultRowHeight="12.75"/>
  <cols>
    <col min="1" max="1" width="1.42578125" style="19" customWidth="1"/>
    <col min="2" max="2" width="45.7109375" style="20" customWidth="1"/>
    <col min="3" max="3" width="11.7109375" style="20" customWidth="1"/>
    <col min="4" max="4" width="12" style="20" customWidth="1"/>
    <col min="5" max="5" width="16.85546875" style="20" customWidth="1"/>
    <col min="6" max="6" width="19.5703125" style="20" customWidth="1"/>
    <col min="7" max="7" width="16.85546875" style="19" customWidth="1"/>
    <col min="8" max="9" width="9" style="19" customWidth="1"/>
    <col min="10" max="12" width="10" style="19" customWidth="1"/>
    <col min="13" max="13" width="11" style="19" customWidth="1"/>
    <col min="14" max="80" width="9.140625" style="19"/>
    <col min="81" max="1024" width="9.140625" style="20"/>
  </cols>
  <sheetData>
    <row r="1" spans="2:7" ht="7.5" customHeight="1"/>
    <row r="2" spans="2:7" ht="16.5">
      <c r="B2" s="201" t="s">
        <v>29</v>
      </c>
      <c r="C2" s="201"/>
      <c r="D2" s="201"/>
      <c r="E2" s="201"/>
      <c r="F2" s="201"/>
      <c r="G2" s="201"/>
    </row>
    <row r="3" spans="2:7" ht="20.25" customHeight="1">
      <c r="B3" s="202" t="s">
        <v>30</v>
      </c>
      <c r="C3" s="202"/>
      <c r="D3" s="202"/>
      <c r="E3" s="202"/>
      <c r="F3" s="202"/>
      <c r="G3" s="202"/>
    </row>
    <row r="4" spans="2:7" ht="15" customHeight="1">
      <c r="B4" s="190" t="s">
        <v>31</v>
      </c>
      <c r="C4" s="190"/>
      <c r="D4" s="190"/>
      <c r="E4" s="190"/>
      <c r="F4" s="190"/>
      <c r="G4" s="190"/>
    </row>
    <row r="5" spans="2:7" ht="15" customHeight="1">
      <c r="B5" s="21" t="s">
        <v>32</v>
      </c>
      <c r="C5" s="199"/>
      <c r="D5" s="199"/>
      <c r="E5" s="199"/>
      <c r="F5" s="199"/>
      <c r="G5" s="199"/>
    </row>
    <row r="6" spans="2:7" ht="15" customHeight="1">
      <c r="B6" s="21" t="s">
        <v>33</v>
      </c>
      <c r="C6" s="199"/>
      <c r="D6" s="199"/>
      <c r="E6" s="199"/>
      <c r="F6" s="199"/>
      <c r="G6" s="199"/>
    </row>
    <row r="7" spans="2:7" ht="15" customHeight="1">
      <c r="B7" s="21" t="s">
        <v>34</v>
      </c>
      <c r="C7" s="199"/>
      <c r="D7" s="199"/>
      <c r="E7" s="199"/>
      <c r="F7" s="199"/>
      <c r="G7" s="199"/>
    </row>
    <row r="8" spans="2:7" ht="15" customHeight="1">
      <c r="B8" s="21" t="s">
        <v>35</v>
      </c>
      <c r="C8" s="200"/>
      <c r="D8" s="200"/>
      <c r="E8" s="22" t="s">
        <v>36</v>
      </c>
      <c r="F8" s="197"/>
      <c r="G8" s="197"/>
    </row>
    <row r="9" spans="2:7" ht="15" customHeight="1">
      <c r="B9" s="21" t="s">
        <v>37</v>
      </c>
      <c r="C9" s="199"/>
      <c r="D9" s="199"/>
      <c r="E9" s="199"/>
      <c r="F9" s="199"/>
      <c r="G9" s="199"/>
    </row>
    <row r="10" spans="2:7" ht="15" customHeight="1">
      <c r="B10" s="21" t="s">
        <v>38</v>
      </c>
      <c r="C10" s="199"/>
      <c r="D10" s="199"/>
      <c r="E10" s="199"/>
      <c r="F10" s="199"/>
      <c r="G10" s="199"/>
    </row>
    <row r="11" spans="2:7" ht="15" customHeight="1">
      <c r="B11" s="21" t="s">
        <v>39</v>
      </c>
      <c r="C11" s="199"/>
      <c r="D11" s="199"/>
      <c r="E11" s="199"/>
      <c r="F11" s="199"/>
      <c r="G11" s="199"/>
    </row>
    <row r="12" spans="2:7" ht="15" customHeight="1">
      <c r="B12" s="21" t="s">
        <v>40</v>
      </c>
      <c r="C12" s="199"/>
      <c r="D12" s="199"/>
      <c r="E12" s="199"/>
      <c r="F12" s="199"/>
      <c r="G12" s="199"/>
    </row>
    <row r="13" spans="2:7" ht="15" customHeight="1">
      <c r="B13" s="21" t="s">
        <v>41</v>
      </c>
      <c r="C13" s="199"/>
      <c r="D13" s="199"/>
      <c r="E13" s="199"/>
      <c r="F13" s="199"/>
      <c r="G13" s="199"/>
    </row>
    <row r="14" spans="2:7" ht="15" customHeight="1">
      <c r="B14" s="198"/>
      <c r="C14" s="198"/>
      <c r="D14" s="198"/>
      <c r="E14" s="198"/>
      <c r="F14" s="198"/>
      <c r="G14" s="198"/>
    </row>
    <row r="15" spans="2:7" ht="15" customHeight="1">
      <c r="B15" s="190" t="s">
        <v>42</v>
      </c>
      <c r="C15" s="190"/>
      <c r="D15" s="190"/>
      <c r="E15" s="190"/>
      <c r="F15" s="190"/>
      <c r="G15" s="190"/>
    </row>
    <row r="16" spans="2:7" ht="15" customHeight="1">
      <c r="B16" s="23" t="s">
        <v>43</v>
      </c>
      <c r="C16" s="197"/>
      <c r="D16" s="197"/>
      <c r="E16" s="197"/>
      <c r="F16" s="197"/>
      <c r="G16" s="197"/>
    </row>
    <row r="17" spans="2:9" ht="15" customHeight="1">
      <c r="B17" s="23" t="s">
        <v>44</v>
      </c>
      <c r="C17" s="197"/>
      <c r="D17" s="197"/>
      <c r="E17" s="197"/>
      <c r="F17" s="197"/>
      <c r="G17" s="197"/>
    </row>
    <row r="18" spans="2:9" ht="15" customHeight="1">
      <c r="B18" s="23" t="s">
        <v>45</v>
      </c>
      <c r="C18" s="197"/>
      <c r="D18" s="197"/>
      <c r="E18" s="197"/>
      <c r="F18" s="197"/>
      <c r="G18" s="197"/>
    </row>
    <row r="19" spans="2:9" ht="15" customHeight="1">
      <c r="B19" s="198"/>
      <c r="C19" s="198"/>
      <c r="D19" s="198"/>
      <c r="E19" s="198"/>
      <c r="F19" s="198"/>
      <c r="G19" s="198"/>
    </row>
    <row r="20" spans="2:9" ht="15" customHeight="1">
      <c r="B20" s="190" t="s">
        <v>46</v>
      </c>
      <c r="C20" s="190"/>
      <c r="D20" s="190"/>
      <c r="E20" s="190"/>
      <c r="F20" s="190"/>
      <c r="G20" s="190"/>
    </row>
    <row r="21" spans="2:9" ht="15" customHeight="1">
      <c r="B21" s="24" t="s">
        <v>47</v>
      </c>
      <c r="C21" s="194"/>
      <c r="D21" s="194"/>
      <c r="E21" s="194"/>
      <c r="F21" s="194"/>
      <c r="G21" s="194"/>
    </row>
    <row r="22" spans="2:9" ht="15" customHeight="1">
      <c r="B22" s="24" t="s">
        <v>48</v>
      </c>
      <c r="C22" s="195" t="s">
        <v>49</v>
      </c>
      <c r="D22" s="195"/>
      <c r="E22" s="195"/>
      <c r="F22" s="195"/>
      <c r="G22" s="195"/>
    </row>
    <row r="23" spans="2:9" ht="32.25" customHeight="1">
      <c r="B23" s="25" t="s">
        <v>50</v>
      </c>
      <c r="C23" s="195">
        <v>2022</v>
      </c>
      <c r="D23" s="195"/>
      <c r="E23" s="195"/>
      <c r="F23" s="195"/>
      <c r="G23" s="195"/>
    </row>
    <row r="24" spans="2:9" ht="15" customHeight="1">
      <c r="B24" s="24" t="s">
        <v>51</v>
      </c>
      <c r="C24" s="195">
        <v>24</v>
      </c>
      <c r="D24" s="195"/>
      <c r="E24" s="195"/>
      <c r="F24" s="195"/>
      <c r="G24" s="195"/>
    </row>
    <row r="25" spans="2:9" ht="15" customHeight="1">
      <c r="B25" s="196"/>
      <c r="C25" s="196"/>
      <c r="D25" s="196"/>
      <c r="E25" s="196"/>
      <c r="F25" s="196"/>
      <c r="G25" s="196"/>
    </row>
    <row r="26" spans="2:9" ht="15" customHeight="1">
      <c r="B26" s="190" t="s">
        <v>52</v>
      </c>
      <c r="C26" s="190"/>
      <c r="D26" s="190"/>
      <c r="E26" s="190"/>
      <c r="F26" s="190"/>
      <c r="G26" s="190"/>
    </row>
    <row r="27" spans="2:9" ht="59.25" customHeight="1">
      <c r="B27" s="26" t="s">
        <v>53</v>
      </c>
      <c r="C27" s="27" t="s">
        <v>54</v>
      </c>
      <c r="D27" s="27" t="s">
        <v>55</v>
      </c>
      <c r="E27" s="27" t="s">
        <v>56</v>
      </c>
      <c r="F27" s="27" t="s">
        <v>57</v>
      </c>
      <c r="G27" s="28" t="s">
        <v>58</v>
      </c>
    </row>
    <row r="28" spans="2:9" ht="30.75" customHeight="1">
      <c r="B28" s="25" t="s">
        <v>59</v>
      </c>
      <c r="C28" s="29">
        <f>(Desenhista!C26*Desenhista!E15)+(Fotógrafo!C26*Fotógrafo!E15)+(Garçom!C26*Garçom!E15)+(Motorista!C26*Motorista!E15)+(Fisioterapeuta!C28*Fisioterapeuta!E15)+('Mestre de cerimônias'!C26:D26*'Mestre de cerimônias'!E15)+('Operador de Som'!C26:D26*'Operador de Som'!E15)+('Técnico eletrônica'!C28:D28*'Técnico eletrônica'!E15)+('Tradutor de Libras'!C26:D26*'Tradutor de Libras'!E15)+('Editor áudio e vídeo'!C26:D26*'Editor áudio e vídeo'!E15)+('Técnico sistemas audiovisuais'!C26:D26*'Técnico sistemas audiovisuais'!E15)</f>
        <v>158428.89000000001</v>
      </c>
      <c r="D28" s="29">
        <f>(Desenhista!D70*Desenhista!E15)+(Fotógrafo!D70*Fotógrafo!E15)+(Garçom!D70*Garçom!E15)+(Motorista!D70*Motorista!E15)+(Fisioterapeuta!D72*Fisioterapeuta!E15)+('Mestre de cerimônias'!D70*'Mestre de cerimônias'!E15)+('Operador de Som'!D70*'Operador de Som'!E15)+('Técnico eletrônica'!D72*'Técnico eletrônica'!E15)+('Tradutor de Libras'!D70*'Tradutor de Libras'!E15)+('Editor áudio e vídeo'!D70*'Editor áudio e vídeo'!E15)+('Técnico sistemas audiovisuais'!D70*'Técnico sistemas audiovisuais'!E15)</f>
        <v>77101.97</v>
      </c>
      <c r="E28" s="29">
        <f>(Desenhista!D79*Desenhista!E15)+(Fotógrafo!D79*Fotógrafo!E15)+(Garçom!D79*Garçom!E15)+(Motorista!D79*Motorista!E15)+(Fisioterapeuta!D81*Fisioterapeuta!E15)+('Mestre de cerimônias'!D79*'Mestre de cerimônias'!E15)+('Operador de Som'!D79*'Operador de Som'!E15)+('Técnico eletrônica'!D81*'Técnico eletrônica'!E15)+('Tradutor de Libras'!D79*'Tradutor de Libras'!E15)+('Editor áudio e vídeo'!D79*'Editor áudio e vídeo'!E15)+('Técnico sistemas audiovisuais'!D79*'Técnico sistemas audiovisuais'!E15)</f>
        <v>39163.68</v>
      </c>
      <c r="F28" s="29">
        <f>(Desenhista!D82*Desenhista!E15)+(Fotógrafo!D83*Fotógrafo!E15)+(Garçom!D83*Garçom!E15)+(Motorista!D83*Motorista!E15)+(Fisioterapeuta!D84*Fisioterapeuta!E15)+('Mestre de cerimônias'!D83*'Mestre de cerimônias'!E15)+('Operador de Som'!D82*'Operador de Som'!E15)+('Técnico eletrônica'!D84*'Técnico eletrônica'!E15)+('Tradutor de Libras'!D83*'Tradutor de Libras'!E15)+('Editor áudio e vídeo'!D82*'Editor áudio e vídeo'!E15)+('Técnico sistemas audiovisuais'!D82*'Técnico sistemas audiovisuais'!E15)</f>
        <v>0</v>
      </c>
      <c r="G28" s="30">
        <f>(Desenhista!D100*Desenhista!E15)+(Fotógrafo!D101*Fotógrafo!E15)+(Garçom!D101*Garçom!E15)+(Motorista!D101*Motorista!E15)+(Fisioterapeuta!D102*Fisioterapeuta!E15)+('Mestre de cerimônias'!D101*'Mestre de cerimônias'!E15)+('Operador de Som'!D100*'Operador de Som'!E15)+('Técnico eletrônica'!D102*'Técnico eletrônica'!E15)+('Tradutor de Libras'!D101*'Tradutor de Libras'!E15)+('Editor áudio e vídeo'!D100*'Editor áudio e vídeo'!E15)+('Técnico sistemas audiovisuais'!D100*'Técnico sistemas audiovisuais'!E15)</f>
        <v>0</v>
      </c>
      <c r="H28" s="31"/>
      <c r="I28" s="31"/>
    </row>
    <row r="29" spans="2:9" ht="30.75" customHeight="1">
      <c r="B29" s="25" t="s">
        <v>60</v>
      </c>
      <c r="C29" s="192">
        <f>C28+D28+E28+F28+G28</f>
        <v>274694.54000000004</v>
      </c>
      <c r="D29" s="192"/>
      <c r="E29" s="192"/>
      <c r="F29" s="192"/>
      <c r="G29" s="192"/>
      <c r="H29" s="31"/>
      <c r="I29" s="31"/>
    </row>
    <row r="30" spans="2:9" ht="30.75" customHeight="1">
      <c r="B30" s="25" t="s">
        <v>61</v>
      </c>
      <c r="C30" s="192">
        <f>C29*24</f>
        <v>6592668.9600000009</v>
      </c>
      <c r="D30" s="192"/>
      <c r="E30" s="192"/>
      <c r="F30" s="192"/>
      <c r="G30" s="192"/>
      <c r="H30" s="31"/>
      <c r="I30" s="31"/>
    </row>
    <row r="31" spans="2:9" ht="53.25" customHeight="1">
      <c r="B31" s="25" t="s">
        <v>62</v>
      </c>
      <c r="C31" s="192">
        <f>C30*2%</f>
        <v>131853.37920000002</v>
      </c>
      <c r="D31" s="192"/>
      <c r="E31" s="192"/>
      <c r="F31" s="192"/>
      <c r="G31" s="192"/>
      <c r="H31" s="31"/>
      <c r="I31" s="31"/>
    </row>
    <row r="32" spans="2:9" ht="67.5" customHeight="1">
      <c r="B32" s="25" t="s">
        <v>63</v>
      </c>
      <c r="C32" s="192">
        <f>C30*1%</f>
        <v>65926.689600000012</v>
      </c>
      <c r="D32" s="192"/>
      <c r="E32" s="192"/>
      <c r="F32" s="192"/>
      <c r="G32" s="192"/>
      <c r="H32" s="31"/>
      <c r="I32" s="31"/>
    </row>
    <row r="33" spans="2:9" ht="67.5" customHeight="1">
      <c r="B33" s="25" t="s">
        <v>64</v>
      </c>
      <c r="C33" s="192">
        <f>C30*1%</f>
        <v>65926.689600000012</v>
      </c>
      <c r="D33" s="192"/>
      <c r="E33" s="192"/>
      <c r="F33" s="192"/>
      <c r="G33" s="192"/>
      <c r="H33" s="31"/>
      <c r="I33" s="31"/>
    </row>
    <row r="34" spans="2:9" s="19" customFormat="1" ht="27" customHeight="1">
      <c r="B34" s="32" t="s">
        <v>65</v>
      </c>
      <c r="C34" s="193">
        <f>C30+C31+C32+C33</f>
        <v>6856375.7184000015</v>
      </c>
      <c r="D34" s="193"/>
      <c r="E34" s="193"/>
      <c r="F34" s="193"/>
      <c r="G34" s="193"/>
    </row>
    <row r="35" spans="2:9" s="19" customFormat="1" ht="15.75" customHeight="1">
      <c r="B35" s="190" t="s">
        <v>66</v>
      </c>
      <c r="C35" s="190"/>
      <c r="D35" s="190"/>
      <c r="E35" s="190"/>
      <c r="F35" s="190"/>
      <c r="G35" s="190"/>
    </row>
    <row r="36" spans="2:9" s="19" customFormat="1" ht="35.25" customHeight="1">
      <c r="B36" s="188" t="s">
        <v>67</v>
      </c>
      <c r="C36" s="188"/>
      <c r="D36" s="188"/>
      <c r="E36" s="188"/>
      <c r="F36" s="188"/>
      <c r="G36" s="188"/>
    </row>
    <row r="37" spans="2:9" s="19" customFormat="1" ht="33.75" customHeight="1">
      <c r="B37" s="188" t="s">
        <v>68</v>
      </c>
      <c r="C37" s="188"/>
      <c r="D37" s="188"/>
      <c r="E37" s="188"/>
      <c r="F37" s="188"/>
      <c r="G37" s="188"/>
    </row>
    <row r="38" spans="2:9" s="19" customFormat="1" ht="30" customHeight="1">
      <c r="B38" s="188" t="s">
        <v>69</v>
      </c>
      <c r="C38" s="188"/>
      <c r="D38" s="188"/>
      <c r="E38" s="188"/>
      <c r="F38" s="188"/>
      <c r="G38" s="188"/>
    </row>
    <row r="39" spans="2:9" s="19" customFormat="1">
      <c r="B39" s="189"/>
      <c r="C39" s="189"/>
      <c r="D39" s="189"/>
      <c r="E39" s="189"/>
      <c r="F39" s="189"/>
      <c r="G39" s="189"/>
    </row>
    <row r="40" spans="2:9" s="19" customFormat="1">
      <c r="B40" s="190" t="s">
        <v>70</v>
      </c>
      <c r="C40" s="190"/>
      <c r="D40" s="190"/>
      <c r="E40" s="190"/>
      <c r="F40" s="190"/>
      <c r="G40" s="190"/>
    </row>
    <row r="41" spans="2:9" s="19" customFormat="1" ht="15">
      <c r="B41" s="33" t="s">
        <v>71</v>
      </c>
      <c r="C41" s="191"/>
      <c r="D41" s="191"/>
      <c r="E41" s="191"/>
      <c r="F41" s="191"/>
      <c r="G41" s="191"/>
    </row>
    <row r="42" spans="2:9" s="19" customFormat="1" ht="15">
      <c r="B42" s="33" t="s">
        <v>72</v>
      </c>
      <c r="C42" s="191"/>
      <c r="D42" s="191"/>
      <c r="E42" s="191"/>
      <c r="F42" s="191"/>
      <c r="G42" s="191"/>
    </row>
    <row r="43" spans="2:9" s="19" customFormat="1" ht="53.25" customHeight="1">
      <c r="B43" s="34" t="s">
        <v>73</v>
      </c>
      <c r="C43" s="186" t="s">
        <v>74</v>
      </c>
      <c r="D43" s="186"/>
      <c r="E43" s="186"/>
      <c r="F43" s="186"/>
      <c r="G43" s="186"/>
    </row>
    <row r="44" spans="2:9" s="19" customFormat="1"/>
    <row r="45" spans="2:9" s="19" customFormat="1"/>
    <row r="46" spans="2:9" s="19" customFormat="1"/>
    <row r="47" spans="2:9" s="19" customFormat="1"/>
    <row r="48" spans="2:9" s="19" customFormat="1"/>
    <row r="49" spans="2:6" s="19" customFormat="1"/>
    <row r="50" spans="2:6" s="19" customFormat="1"/>
    <row r="51" spans="2:6" s="19" customFormat="1">
      <c r="B51" s="35"/>
    </row>
    <row r="52" spans="2:6" s="19" customFormat="1">
      <c r="B52" s="35"/>
      <c r="C52" s="187"/>
      <c r="D52" s="187"/>
      <c r="E52" s="187"/>
      <c r="F52" s="187"/>
    </row>
    <row r="53" spans="2:6" s="19" customFormat="1">
      <c r="B53" s="35"/>
      <c r="C53" s="187"/>
      <c r="D53" s="187"/>
      <c r="E53" s="187"/>
      <c r="F53" s="187"/>
    </row>
    <row r="54" spans="2:6" s="19" customFormat="1"/>
    <row r="55" spans="2:6" s="19" customFormat="1"/>
    <row r="56" spans="2:6" s="19" customFormat="1"/>
    <row r="57" spans="2:6" s="19" customFormat="1"/>
    <row r="58" spans="2:6" s="19" customFormat="1"/>
    <row r="59" spans="2:6" s="19" customFormat="1"/>
    <row r="60" spans="2:6" s="19" customFormat="1"/>
    <row r="61" spans="2:6" s="19" customFormat="1"/>
    <row r="62" spans="2:6" s="19" customFormat="1"/>
    <row r="63" spans="2:6" s="19" customFormat="1"/>
    <row r="64" spans="2:6"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row r="372" s="19" customFormat="1"/>
    <row r="373" s="19" customFormat="1"/>
    <row r="374" s="19" customFormat="1"/>
    <row r="375" s="19" customFormat="1"/>
    <row r="376" s="19" customFormat="1"/>
    <row r="377" s="19" customFormat="1"/>
    <row r="378" s="19" customFormat="1"/>
    <row r="379" s="19" customFormat="1"/>
    <row r="380" s="19" customFormat="1"/>
    <row r="381" s="19" customFormat="1"/>
    <row r="382" s="19" customFormat="1"/>
    <row r="383" s="19" customFormat="1"/>
    <row r="384" s="19" customFormat="1"/>
    <row r="385" s="19" customFormat="1"/>
    <row r="386" s="19" customFormat="1"/>
    <row r="387" s="19" customFormat="1"/>
    <row r="388" s="19" customFormat="1"/>
    <row r="389" s="19" customFormat="1"/>
    <row r="390" s="19" customFormat="1"/>
    <row r="391" s="19" customFormat="1"/>
    <row r="392" s="19" customFormat="1"/>
    <row r="393" s="19" customFormat="1"/>
    <row r="394" s="19" customFormat="1"/>
    <row r="395" s="19" customFormat="1"/>
    <row r="396" s="19" customFormat="1"/>
    <row r="397" s="19" customFormat="1"/>
    <row r="398" s="19" customFormat="1"/>
    <row r="399" s="19" customFormat="1"/>
    <row r="400" s="19" customFormat="1"/>
    <row r="401" s="19" customFormat="1"/>
    <row r="402" s="19" customFormat="1"/>
    <row r="403" s="19" customFormat="1"/>
    <row r="404" s="19" customFormat="1"/>
    <row r="405" s="19" customFormat="1"/>
    <row r="406" s="19" customFormat="1"/>
    <row r="407" s="19" customFormat="1"/>
    <row r="408" s="19" customFormat="1"/>
    <row r="409" s="19" customFormat="1"/>
    <row r="410" s="19" customFormat="1"/>
    <row r="411" s="19" customFormat="1"/>
    <row r="412" s="19" customFormat="1"/>
    <row r="413" s="19" customFormat="1"/>
    <row r="414" s="19" customFormat="1"/>
    <row r="415" s="19" customFormat="1"/>
    <row r="416" s="19" customFormat="1"/>
    <row r="417" s="19" customFormat="1"/>
    <row r="418" s="19" customFormat="1"/>
    <row r="419" s="19" customFormat="1"/>
    <row r="420" s="19" customFormat="1"/>
    <row r="421" s="19" customFormat="1"/>
    <row r="422" s="19" customFormat="1"/>
    <row r="423" s="19" customFormat="1"/>
    <row r="424" s="19" customFormat="1"/>
    <row r="425" s="19" customFormat="1"/>
    <row r="426" s="19" customFormat="1"/>
    <row r="427" s="19" customFormat="1"/>
    <row r="428" s="19" customFormat="1"/>
    <row r="429" s="19" customFormat="1"/>
    <row r="430" s="19" customFormat="1"/>
    <row r="431" s="19" customFormat="1"/>
    <row r="432" s="19" customFormat="1"/>
    <row r="433" s="19" customFormat="1"/>
    <row r="434" s="19" customFormat="1"/>
    <row r="435" s="19" customFormat="1"/>
    <row r="436" s="19" customFormat="1"/>
    <row r="437" s="19" customFormat="1"/>
    <row r="438" s="19" customFormat="1"/>
    <row r="439" s="19" customFormat="1"/>
    <row r="440" s="19" customFormat="1"/>
    <row r="441" s="19" customFormat="1"/>
    <row r="442" s="19" customFormat="1"/>
    <row r="443" s="19" customFormat="1"/>
    <row r="444" s="19" customFormat="1"/>
    <row r="445" s="19" customFormat="1"/>
    <row r="446" s="19" customFormat="1"/>
    <row r="447" s="19" customFormat="1"/>
    <row r="448" s="19" customFormat="1"/>
    <row r="449" s="19" customFormat="1"/>
    <row r="450" s="19" customFormat="1"/>
    <row r="451" s="19" customFormat="1"/>
    <row r="452" s="19" customFormat="1"/>
    <row r="453" s="19" customFormat="1"/>
    <row r="454" s="19" customFormat="1"/>
    <row r="455" s="19" customFormat="1"/>
    <row r="456" s="19" customFormat="1"/>
    <row r="457" s="19" customFormat="1"/>
    <row r="458" s="19" customFormat="1"/>
  </sheetData>
  <sheetProtection password="DC57" sheet="1" objects="1" scenarios="1"/>
  <mergeCells count="43">
    <mergeCell ref="B2:G2"/>
    <mergeCell ref="B3:G3"/>
    <mergeCell ref="B4:G4"/>
    <mergeCell ref="C5:G5"/>
    <mergeCell ref="C6:G6"/>
    <mergeCell ref="C7:G7"/>
    <mergeCell ref="C8:D8"/>
    <mergeCell ref="F8:G8"/>
    <mergeCell ref="C9:G9"/>
    <mergeCell ref="C10:G10"/>
    <mergeCell ref="C11:G11"/>
    <mergeCell ref="C12:G12"/>
    <mergeCell ref="C13:G13"/>
    <mergeCell ref="B14:G14"/>
    <mergeCell ref="B15:G15"/>
    <mergeCell ref="C16:G16"/>
    <mergeCell ref="C17:G17"/>
    <mergeCell ref="C18:G18"/>
    <mergeCell ref="B19:G19"/>
    <mergeCell ref="B20:G20"/>
    <mergeCell ref="C21:G21"/>
    <mergeCell ref="C22:G22"/>
    <mergeCell ref="C23:G23"/>
    <mergeCell ref="C24:G24"/>
    <mergeCell ref="B25:G25"/>
    <mergeCell ref="B26:G26"/>
    <mergeCell ref="C29:G29"/>
    <mergeCell ref="C30:G30"/>
    <mergeCell ref="C31:G31"/>
    <mergeCell ref="C32:G32"/>
    <mergeCell ref="C33:G33"/>
    <mergeCell ref="C34:G34"/>
    <mergeCell ref="B35:G35"/>
    <mergeCell ref="B36:G36"/>
    <mergeCell ref="B37:G37"/>
    <mergeCell ref="C43:G43"/>
    <mergeCell ref="C52:F52"/>
    <mergeCell ref="C53:F53"/>
    <mergeCell ref="B38:G38"/>
    <mergeCell ref="B39:G39"/>
    <mergeCell ref="B40:G40"/>
    <mergeCell ref="C41:G41"/>
    <mergeCell ref="C42:G42"/>
  </mergeCells>
  <printOptions horizontalCentered="1"/>
  <pageMargins left="0.51180555555555596" right="0.51180555555555596" top="0.62986111111111098" bottom="0.62986111111111098" header="0.511811023622047" footer="0.31527777777777799"/>
  <pageSetup paperSize="9" orientation="portrait" horizontalDpi="300" verticalDpi="300"/>
  <headerFooter>
    <oddFooter>&amp;CPágina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565"/>
  <sheetViews>
    <sheetView showGridLines="0" topLeftCell="A98" zoomScaleNormal="100" workbookViewId="0">
      <selection activeCell="C112" sqref="C112"/>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88</v>
      </c>
      <c r="C15" s="231" t="s">
        <v>89</v>
      </c>
      <c r="D15" s="231"/>
      <c r="E15" s="44">
        <v>1</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93</v>
      </c>
      <c r="F19" s="38"/>
    </row>
    <row r="20" spans="1:82" ht="15" customHeight="1">
      <c r="B20" s="224" t="s">
        <v>94</v>
      </c>
      <c r="C20" s="224"/>
      <c r="D20" s="224"/>
      <c r="E20" s="48">
        <v>6704.62</v>
      </c>
      <c r="F20" s="49"/>
    </row>
    <row r="21" spans="1:82" s="19" customFormat="1" ht="6.95" customHeight="1">
      <c r="B21" s="50"/>
      <c r="C21" s="51"/>
      <c r="D21" s="51"/>
      <c r="E21" s="51"/>
    </row>
    <row r="22" spans="1:82" ht="30.75" customHeight="1">
      <c r="B22" s="225" t="str">
        <f>B15</f>
        <v>Desenhista</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v>6704.62</v>
      </c>
      <c r="D25" s="220"/>
      <c r="E25" s="53" t="s">
        <v>100</v>
      </c>
      <c r="F25" s="19"/>
      <c r="CC25" s="20"/>
      <c r="CD25" s="20"/>
    </row>
    <row r="26" spans="1:82" ht="15.2" customHeight="1">
      <c r="A26" s="20"/>
      <c r="B26" s="54" t="s">
        <v>101</v>
      </c>
      <c r="C26" s="222">
        <f>C25</f>
        <v>6704.62</v>
      </c>
      <c r="D26" s="222"/>
      <c r="E26" s="56" t="s">
        <v>102</v>
      </c>
      <c r="F26" s="19"/>
      <c r="H26" s="57"/>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1340.92</v>
      </c>
      <c r="E30" s="204" t="s">
        <v>100</v>
      </c>
      <c r="CC30" s="20"/>
      <c r="CD30" s="20"/>
    </row>
    <row r="31" spans="1:82" s="19" customFormat="1" ht="15.2" customHeight="1" outlineLevel="1">
      <c r="B31" s="24" t="s">
        <v>106</v>
      </c>
      <c r="C31" s="61">
        <v>2.5000000000000001E-2</v>
      </c>
      <c r="D31" s="62">
        <f t="shared" si="0"/>
        <v>167.62</v>
      </c>
      <c r="E31" s="204"/>
      <c r="CC31" s="20"/>
      <c r="CD31" s="20"/>
    </row>
    <row r="32" spans="1:82" s="19" customFormat="1" ht="15.2" customHeight="1" outlineLevel="1">
      <c r="B32" s="32" t="s">
        <v>107</v>
      </c>
      <c r="C32" s="63"/>
      <c r="D32" s="52">
        <f t="shared" si="0"/>
        <v>0</v>
      </c>
      <c r="E32" s="53" t="s">
        <v>108</v>
      </c>
      <c r="F32" s="19" t="s">
        <v>109</v>
      </c>
      <c r="CC32" s="20"/>
      <c r="CD32" s="20"/>
    </row>
    <row r="33" spans="2:82" s="19" customFormat="1" ht="15.2" customHeight="1" outlineLevel="1">
      <c r="B33" s="24" t="s">
        <v>110</v>
      </c>
      <c r="C33" s="61">
        <v>1.4999999999999999E-2</v>
      </c>
      <c r="D33" s="62">
        <f t="shared" si="0"/>
        <v>100.57</v>
      </c>
      <c r="E33" s="204" t="s">
        <v>100</v>
      </c>
      <c r="CC33" s="20"/>
      <c r="CD33" s="20"/>
    </row>
    <row r="34" spans="2:82" s="19" customFormat="1" ht="15.2" customHeight="1" outlineLevel="1">
      <c r="B34" s="24" t="s">
        <v>111</v>
      </c>
      <c r="C34" s="61">
        <v>0.01</v>
      </c>
      <c r="D34" s="62">
        <f t="shared" si="0"/>
        <v>67.05</v>
      </c>
      <c r="E34" s="204"/>
      <c r="CC34" s="20"/>
      <c r="CD34" s="20"/>
    </row>
    <row r="35" spans="2:82" s="19" customFormat="1" ht="15.2" customHeight="1" outlineLevel="1">
      <c r="B35" s="24" t="s">
        <v>112</v>
      </c>
      <c r="C35" s="61">
        <v>6.0000000000000001E-3</v>
      </c>
      <c r="D35" s="62">
        <f t="shared" si="0"/>
        <v>40.229999999999997</v>
      </c>
      <c r="E35" s="204"/>
      <c r="CC35" s="20"/>
      <c r="CD35" s="20"/>
    </row>
    <row r="36" spans="2:82" s="19" customFormat="1" ht="15.2" customHeight="1" outlineLevel="1">
      <c r="B36" s="24" t="s">
        <v>113</v>
      </c>
      <c r="C36" s="61">
        <v>2E-3</v>
      </c>
      <c r="D36" s="62">
        <f t="shared" si="0"/>
        <v>13.41</v>
      </c>
      <c r="E36" s="204"/>
      <c r="CC36" s="20"/>
      <c r="CD36" s="20"/>
    </row>
    <row r="37" spans="2:82" s="19" customFormat="1" ht="15.2" customHeight="1" outlineLevel="1">
      <c r="B37" s="24" t="s">
        <v>114</v>
      </c>
      <c r="C37" s="61">
        <v>0.08</v>
      </c>
      <c r="D37" s="62">
        <f t="shared" si="0"/>
        <v>536.37</v>
      </c>
      <c r="E37" s="204"/>
      <c r="CC37" s="20"/>
      <c r="CD37" s="20"/>
    </row>
    <row r="38" spans="2:82" s="19" customFormat="1" ht="15.2" customHeight="1" outlineLevel="1">
      <c r="B38" s="26" t="s">
        <v>115</v>
      </c>
      <c r="C38" s="64">
        <f>SUM(C30:C37)</f>
        <v>0.33800000000000002</v>
      </c>
      <c r="D38" s="65">
        <f>SUM(D30:D37)</f>
        <v>2266.17</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558.72</v>
      </c>
      <c r="E41" s="204" t="s">
        <v>100</v>
      </c>
      <c r="CC41" s="20"/>
      <c r="CD41" s="20"/>
    </row>
    <row r="42" spans="2:82" s="19" customFormat="1" ht="15.2" customHeight="1" outlineLevel="2">
      <c r="B42" s="24" t="s">
        <v>118</v>
      </c>
      <c r="C42" s="61">
        <f>1/3/12</f>
        <v>2.7777777777777776E-2</v>
      </c>
      <c r="D42" s="62">
        <f>ROUND(C42*(C$26),2)</f>
        <v>186.24</v>
      </c>
      <c r="E42" s="204"/>
      <c r="CC42" s="20"/>
      <c r="CD42" s="20"/>
    </row>
    <row r="43" spans="2:82" s="19" customFormat="1" ht="15.2" customHeight="1" outlineLevel="2">
      <c r="B43" s="26" t="s">
        <v>119</v>
      </c>
      <c r="C43" s="64">
        <f>SUM(C41:C42)</f>
        <v>0.1111111111111111</v>
      </c>
      <c r="D43" s="65">
        <f>SUM(D41:D42)</f>
        <v>744.96</v>
      </c>
      <c r="E43" s="53" t="s">
        <v>102</v>
      </c>
      <c r="CC43" s="20"/>
      <c r="CD43" s="20"/>
    </row>
    <row r="44" spans="2:82" s="19" customFormat="1" ht="15.2" customHeight="1" outlineLevel="2">
      <c r="B44" s="24" t="s">
        <v>120</v>
      </c>
      <c r="C44" s="61">
        <f>C43*C38</f>
        <v>3.7555555555555557E-2</v>
      </c>
      <c r="D44" s="62">
        <f>ROUND(C26*C44,2)</f>
        <v>251.8</v>
      </c>
      <c r="E44" s="66" t="s">
        <v>100</v>
      </c>
      <c r="CC44" s="20"/>
      <c r="CD44" s="20"/>
    </row>
    <row r="45" spans="2:82" s="19" customFormat="1" ht="15.2" customHeight="1" outlineLevel="1">
      <c r="B45" s="26" t="s">
        <v>121</v>
      </c>
      <c r="C45" s="64">
        <f>SUM(C44+C43)</f>
        <v>0.14866666666666667</v>
      </c>
      <c r="D45" s="65">
        <f>SUM(D43:D44)</f>
        <v>996.76</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transporte'!F3</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transporte'!F17</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7.75" customHeight="1"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6.25" customHeight="1"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9.25" customHeight="1" outlineLevel="2">
      <c r="B57" s="70" t="s">
        <v>133</v>
      </c>
      <c r="C57" s="219"/>
      <c r="D57" s="219"/>
      <c r="E57" s="204"/>
      <c r="F57" s="19"/>
      <c r="CC57" s="20"/>
      <c r="CD57" s="20"/>
    </row>
    <row r="58" spans="2:82" ht="15.2" customHeight="1" outlineLevel="2">
      <c r="B58" s="69" t="s">
        <v>134</v>
      </c>
      <c r="C58" s="219"/>
      <c r="D58" s="219"/>
      <c r="E58" s="204"/>
      <c r="F58" s="19"/>
      <c r="CC58" s="20"/>
      <c r="CD58" s="20"/>
    </row>
    <row r="59" spans="2:82" ht="32.25" customHeight="1"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8.5" customHeight="1"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customHeight="1" outlineLevel="2">
      <c r="B63" s="70" t="s">
        <v>139</v>
      </c>
      <c r="C63" s="219"/>
      <c r="D63" s="219"/>
      <c r="E63" s="204"/>
      <c r="F63" s="19"/>
      <c r="CC63" s="20"/>
      <c r="CD63" s="20"/>
    </row>
    <row r="64" spans="2:82" ht="15.2" customHeight="1" outlineLevel="2">
      <c r="B64" s="69" t="s">
        <v>140</v>
      </c>
      <c r="C64" s="219"/>
      <c r="D64" s="219"/>
      <c r="E64" s="204"/>
      <c r="F64" s="19"/>
      <c r="CC64" s="20"/>
      <c r="CD64" s="20"/>
    </row>
    <row r="65" spans="2:82" ht="30" customHeight="1"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8.5" customHeight="1"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3262.9300000000003</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130.37</v>
      </c>
      <c r="E73" s="204" t="s">
        <v>100</v>
      </c>
      <c r="H73" s="74"/>
      <c r="CC73" s="20"/>
      <c r="CD73" s="20"/>
    </row>
    <row r="74" spans="2:82" s="19" customFormat="1" ht="26.25" customHeight="1" outlineLevel="1">
      <c r="B74" s="25" t="s">
        <v>148</v>
      </c>
      <c r="C74" s="75">
        <f>C38*C73</f>
        <v>6.5722222222222224E-3</v>
      </c>
      <c r="D74" s="52">
        <f>ROUND(C$26*C74,2)</f>
        <v>44.06</v>
      </c>
      <c r="E74" s="204"/>
      <c r="H74" s="74"/>
      <c r="CC74" s="20"/>
      <c r="CD74" s="20"/>
    </row>
    <row r="75" spans="2:82" s="19" customFormat="1" ht="17.25" customHeight="1" outlineLevel="1">
      <c r="B75" s="72" t="s">
        <v>149</v>
      </c>
      <c r="C75" s="73">
        <f>1*0.08*0.4</f>
        <v>3.2000000000000001E-2</v>
      </c>
      <c r="D75" s="52">
        <f>ROUND((C$26+D43)*C75,2)</f>
        <v>238.39</v>
      </c>
      <c r="E75" s="204"/>
      <c r="H75" s="74"/>
      <c r="CC75" s="20"/>
      <c r="CD75" s="20"/>
    </row>
    <row r="76" spans="2:82" s="19" customFormat="1" ht="27.75" customHeight="1" outlineLevel="1">
      <c r="B76" s="72" t="s">
        <v>150</v>
      </c>
      <c r="C76" s="76">
        <v>1.56</v>
      </c>
      <c r="D76" s="77">
        <f>ROUND((C26/12)*1.56,2)</f>
        <v>871.6</v>
      </c>
      <c r="E76" s="204"/>
      <c r="H76" s="74"/>
      <c r="CC76" s="20"/>
      <c r="CD76" s="20"/>
    </row>
    <row r="77" spans="2:82" s="19" customFormat="1" ht="15" customHeight="1" outlineLevel="1">
      <c r="B77" s="72" t="s">
        <v>151</v>
      </c>
      <c r="C77" s="75">
        <f>C76*0.08%</f>
        <v>1.2480000000000002E-3</v>
      </c>
      <c r="D77" s="77">
        <f>ROUND(D76*C77,2)</f>
        <v>1.0900000000000001</v>
      </c>
      <c r="E77" s="204"/>
      <c r="H77" s="74"/>
      <c r="CC77" s="20"/>
      <c r="CD77" s="20"/>
    </row>
    <row r="78" spans="2:82" s="19" customFormat="1" ht="15.2" customHeight="1" outlineLevel="1">
      <c r="B78" s="72" t="s">
        <v>152</v>
      </c>
      <c r="C78" s="75">
        <f>(1*0.08*0.4)*1.56</f>
        <v>4.9920000000000006E-2</v>
      </c>
      <c r="D78" s="77">
        <f>ROUND((C$26+D43)*C78,2)</f>
        <v>371.88</v>
      </c>
      <c r="E78" s="204"/>
      <c r="H78" s="74"/>
      <c r="CC78" s="20"/>
      <c r="CD78" s="20"/>
    </row>
    <row r="79" spans="2:82" s="19" customFormat="1" ht="15.2" customHeight="1">
      <c r="B79" s="54" t="s">
        <v>153</v>
      </c>
      <c r="C79" s="78">
        <f>SUM(C73:C73)</f>
        <v>1.9444444444444445E-2</v>
      </c>
      <c r="D79" s="55">
        <f>SUM(D73:D78)</f>
        <v>1657.3899999999999</v>
      </c>
      <c r="E79" s="56" t="s">
        <v>102</v>
      </c>
      <c r="CC79" s="20"/>
      <c r="CD79" s="20"/>
    </row>
    <row r="80" spans="2:82" s="19" customFormat="1" ht="6.95" customHeight="1">
      <c r="B80" s="79"/>
      <c r="C80" s="50"/>
      <c r="D80" s="50"/>
      <c r="E80" s="60"/>
      <c r="CC80" s="20"/>
      <c r="CD80" s="20"/>
    </row>
    <row r="81" spans="2:82" s="19" customFormat="1" ht="15.2" customHeight="1">
      <c r="B81" s="209" t="s">
        <v>154</v>
      </c>
      <c r="C81" s="209"/>
      <c r="D81" s="209"/>
      <c r="E81" s="209"/>
      <c r="CC81" s="20"/>
      <c r="CD81" s="20"/>
    </row>
    <row r="82" spans="2:82" s="19" customFormat="1" ht="15.2" customHeight="1">
      <c r="B82" s="218" t="s">
        <v>155</v>
      </c>
      <c r="C82" s="218"/>
      <c r="D82" s="55">
        <v>0</v>
      </c>
      <c r="E82" s="56" t="s">
        <v>102</v>
      </c>
      <c r="F82" s="19" t="s">
        <v>156</v>
      </c>
      <c r="CC82" s="20"/>
      <c r="CD82" s="20"/>
    </row>
    <row r="83" spans="2:82" s="19" customFormat="1" ht="6.95" customHeight="1">
      <c r="B83" s="79"/>
      <c r="C83" s="50"/>
      <c r="D83" s="50"/>
      <c r="E83" s="71"/>
      <c r="CC83" s="20"/>
      <c r="CD83" s="20"/>
    </row>
    <row r="84" spans="2:82" ht="13.5" customHeight="1">
      <c r="B84" s="216" t="s">
        <v>157</v>
      </c>
      <c r="C84" s="216"/>
      <c r="D84" s="80">
        <f>D82+D79+D70+C26</f>
        <v>11624.939999999999</v>
      </c>
      <c r="E84" s="81" t="s">
        <v>102</v>
      </c>
      <c r="F84" s="19"/>
      <c r="CC84" s="20"/>
      <c r="CD84" s="20"/>
    </row>
    <row r="85" spans="2:82" s="19" customFormat="1" ht="6.95" customHeight="1">
      <c r="B85" s="58"/>
      <c r="C85" s="59"/>
      <c r="D85" s="217"/>
      <c r="E85" s="217"/>
      <c r="CC85" s="20"/>
      <c r="CD85" s="20"/>
    </row>
    <row r="86" spans="2:82" s="19" customFormat="1" ht="15.2" customHeight="1">
      <c r="B86" s="209" t="s">
        <v>158</v>
      </c>
      <c r="C86" s="209"/>
      <c r="D86" s="209"/>
      <c r="E86" s="209"/>
      <c r="CC86" s="20"/>
      <c r="CD86" s="20"/>
    </row>
    <row r="87" spans="2:82" s="19" customFormat="1" ht="15.2" customHeight="1">
      <c r="B87" s="190" t="s">
        <v>159</v>
      </c>
      <c r="C87" s="190"/>
      <c r="D87" s="190"/>
      <c r="E87" s="190"/>
      <c r="CC87" s="20"/>
      <c r="CD87" s="20"/>
    </row>
    <row r="88" spans="2:82" ht="15.2" customHeight="1" outlineLevel="1">
      <c r="B88" s="32" t="s">
        <v>160</v>
      </c>
      <c r="C88" s="82"/>
      <c r="D88" s="62">
        <f>ROUND(D$84*C88,2)</f>
        <v>0</v>
      </c>
      <c r="E88" s="204" t="s">
        <v>108</v>
      </c>
      <c r="F88" s="19" t="s">
        <v>161</v>
      </c>
      <c r="CC88" s="20"/>
      <c r="CD88" s="20"/>
    </row>
    <row r="89" spans="2:82" ht="15.2" customHeight="1" outlineLevel="1">
      <c r="B89" s="32" t="s">
        <v>162</v>
      </c>
      <c r="C89" s="82"/>
      <c r="D89" s="62">
        <f>ROUND((D$84+D88)*C89,2)</f>
        <v>0</v>
      </c>
      <c r="E89" s="204"/>
      <c r="F89" s="19" t="s">
        <v>161</v>
      </c>
      <c r="CC89" s="20"/>
      <c r="CD89" s="20"/>
    </row>
    <row r="90" spans="2:82" ht="15.2" customHeight="1">
      <c r="B90" s="26" t="s">
        <v>163</v>
      </c>
      <c r="C90" s="83">
        <f>SUM(C88:C89)</f>
        <v>0</v>
      </c>
      <c r="D90" s="65">
        <f>SUM(D88:D89)</f>
        <v>0</v>
      </c>
      <c r="E90" s="53" t="s">
        <v>102</v>
      </c>
      <c r="F90" s="19"/>
      <c r="CC90" s="20"/>
      <c r="CD90" s="20"/>
    </row>
    <row r="91" spans="2:82" ht="3.6" customHeight="1">
      <c r="B91" s="213"/>
      <c r="C91" s="213"/>
      <c r="D91" s="213"/>
      <c r="E91" s="71"/>
      <c r="F91" s="19"/>
      <c r="CC91" s="20"/>
      <c r="CD91" s="20"/>
    </row>
    <row r="92" spans="2:82" ht="25.5" customHeight="1">
      <c r="B92" s="214" t="s">
        <v>164</v>
      </c>
      <c r="C92" s="214"/>
      <c r="D92" s="84">
        <f>D84+D90</f>
        <v>11624.939999999999</v>
      </c>
      <c r="E92" s="81" t="s">
        <v>102</v>
      </c>
      <c r="F92" s="19"/>
      <c r="CC92" s="20"/>
      <c r="CD92" s="20"/>
    </row>
    <row r="93" spans="2:82" ht="3.2" customHeight="1">
      <c r="B93" s="85"/>
      <c r="C93" s="86"/>
      <c r="D93" s="87"/>
      <c r="E93" s="88"/>
      <c r="F93" s="19"/>
      <c r="CC93" s="20"/>
      <c r="CD93" s="20"/>
    </row>
    <row r="94" spans="2:82" ht="15.2" customHeight="1">
      <c r="B94" s="190" t="s">
        <v>165</v>
      </c>
      <c r="C94" s="190"/>
      <c r="D94" s="190"/>
      <c r="E94" s="190"/>
      <c r="F94" s="19"/>
      <c r="CC94" s="20"/>
      <c r="CD94" s="20"/>
    </row>
    <row r="95" spans="2:82" ht="15.2" customHeight="1" outlineLevel="1">
      <c r="B95" s="24" t="s">
        <v>166</v>
      </c>
      <c r="C95" s="82"/>
      <c r="D95" s="62">
        <f>ROUND(D$99*C95,2)</f>
        <v>0</v>
      </c>
      <c r="E95" s="204" t="s">
        <v>108</v>
      </c>
      <c r="F95" s="19" t="s">
        <v>167</v>
      </c>
      <c r="CC95" s="20"/>
      <c r="CD95" s="20"/>
    </row>
    <row r="96" spans="2:82" ht="15.2" customHeight="1" outlineLevel="1">
      <c r="B96" s="24" t="s">
        <v>168</v>
      </c>
      <c r="C96" s="82"/>
      <c r="D96" s="62">
        <f>ROUND(D$99*C96,2)</f>
        <v>0</v>
      </c>
      <c r="E96" s="204"/>
      <c r="F96" s="19" t="s">
        <v>167</v>
      </c>
      <c r="CC96" s="20"/>
      <c r="CD96" s="20"/>
    </row>
    <row r="97" spans="1:82" ht="15.2" customHeight="1" outlineLevel="1">
      <c r="B97" s="24" t="s">
        <v>169</v>
      </c>
      <c r="C97" s="82"/>
      <c r="D97" s="62">
        <f>ROUND(D$99*C97,2)</f>
        <v>0</v>
      </c>
      <c r="E97" s="204"/>
      <c r="F97" s="19" t="s">
        <v>167</v>
      </c>
      <c r="CC97" s="20"/>
      <c r="CD97" s="20"/>
    </row>
    <row r="98" spans="1:82" s="38" customFormat="1" ht="15.2" customHeight="1">
      <c r="A98" s="89"/>
      <c r="B98" s="26" t="s">
        <v>170</v>
      </c>
      <c r="C98" s="83">
        <f>SUM(C95:C97)</f>
        <v>0</v>
      </c>
      <c r="D98" s="65">
        <f>SUM(D95:D97)</f>
        <v>0</v>
      </c>
      <c r="E98" s="53" t="s">
        <v>102</v>
      </c>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row>
    <row r="99" spans="1:82" s="95" customFormat="1" ht="10.5" hidden="1" customHeight="1">
      <c r="A99" s="90"/>
      <c r="B99" s="91"/>
      <c r="C99" s="92">
        <f>1-C98</f>
        <v>1</v>
      </c>
      <c r="D99" s="93">
        <f>ROUND(D92/C99,2)</f>
        <v>11624.94</v>
      </c>
      <c r="E99" s="94"/>
      <c r="F99" s="19"/>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row>
    <row r="100" spans="1:82" s="19" customFormat="1" ht="15.2" customHeight="1">
      <c r="B100" s="54" t="s">
        <v>171</v>
      </c>
      <c r="C100" s="55">
        <f>C90+C98</f>
        <v>0</v>
      </c>
      <c r="D100" s="55">
        <f>D90+D98</f>
        <v>0</v>
      </c>
      <c r="E100" s="56" t="s">
        <v>102</v>
      </c>
      <c r="CC100" s="20"/>
      <c r="CD100" s="20"/>
    </row>
    <row r="101" spans="1:82" s="19" customFormat="1" ht="6.95" customHeight="1">
      <c r="B101" s="58"/>
      <c r="C101" s="59"/>
      <c r="D101" s="215"/>
      <c r="E101" s="215"/>
      <c r="CC101" s="20"/>
      <c r="CD101" s="20"/>
    </row>
    <row r="102" spans="1:82" s="19" customFormat="1" ht="15.2" customHeight="1">
      <c r="B102" s="209" t="s">
        <v>172</v>
      </c>
      <c r="C102" s="209"/>
      <c r="D102" s="209"/>
      <c r="E102" s="209"/>
      <c r="CC102" s="20"/>
      <c r="CD102" s="20"/>
    </row>
    <row r="103" spans="1:82" s="19" customFormat="1" ht="12.75" customHeight="1">
      <c r="B103" s="210" t="s">
        <v>173</v>
      </c>
      <c r="C103" s="210"/>
      <c r="D103" s="96">
        <f>D84+D100</f>
        <v>11624.939999999999</v>
      </c>
      <c r="E103" s="206" t="s">
        <v>102</v>
      </c>
      <c r="CC103" s="20"/>
      <c r="CD103" s="20"/>
    </row>
    <row r="104" spans="1:82" s="19" customFormat="1" ht="15" customHeight="1">
      <c r="B104" s="207" t="s">
        <v>174</v>
      </c>
      <c r="C104" s="207"/>
      <c r="D104" s="97">
        <f>E15</f>
        <v>1</v>
      </c>
      <c r="E104" s="206"/>
    </row>
    <row r="105" spans="1:82" s="19" customFormat="1" ht="15" customHeight="1">
      <c r="B105" s="211" t="s">
        <v>175</v>
      </c>
      <c r="C105" s="211"/>
      <c r="D105" s="98">
        <f>D103*D104</f>
        <v>11624.939999999999</v>
      </c>
      <c r="E105" s="206"/>
    </row>
    <row r="106" spans="1:82" s="19" customFormat="1" ht="15" customHeight="1">
      <c r="B106" s="211" t="s">
        <v>176</v>
      </c>
      <c r="C106" s="211"/>
      <c r="D106" s="98">
        <f>D105*12</f>
        <v>139499.27999999997</v>
      </c>
      <c r="E106" s="206"/>
    </row>
    <row r="107" spans="1:82" s="19" customFormat="1" ht="15" customHeight="1">
      <c r="B107" s="212" t="s">
        <v>177</v>
      </c>
      <c r="C107" s="212"/>
      <c r="D107" s="99">
        <f>D105*24</f>
        <v>278998.55999999994</v>
      </c>
      <c r="E107" s="206"/>
    </row>
    <row r="108" spans="1:82" s="19" customFormat="1" ht="6.75" customHeight="1">
      <c r="C108" s="51"/>
      <c r="D108" s="100"/>
    </row>
    <row r="109" spans="1:82" s="19" customFormat="1" ht="15.2" customHeight="1">
      <c r="B109" s="203" t="s">
        <v>178</v>
      </c>
      <c r="C109" s="203"/>
      <c r="D109" s="203"/>
      <c r="E109" s="203"/>
      <c r="CA109" s="20"/>
      <c r="CB109" s="20"/>
    </row>
    <row r="110" spans="1:82" s="19" customFormat="1" ht="15.2" customHeight="1">
      <c r="B110" s="32" t="s">
        <v>179</v>
      </c>
      <c r="C110" s="101">
        <v>8.3299999999999999E-2</v>
      </c>
      <c r="D110" s="52">
        <f>$C$26*C110</f>
        <v>558.49484599999994</v>
      </c>
      <c r="E110" s="204" t="s">
        <v>100</v>
      </c>
      <c r="CA110" s="20"/>
      <c r="CB110" s="20"/>
    </row>
    <row r="111" spans="1:82" s="19" customFormat="1" ht="15.2" customHeight="1">
      <c r="B111" s="32" t="s">
        <v>180</v>
      </c>
      <c r="C111" s="101">
        <v>0.121</v>
      </c>
      <c r="D111" s="52">
        <f>$C$26*C111</f>
        <v>811.25901999999996</v>
      </c>
      <c r="E111" s="204"/>
      <c r="CA111" s="20"/>
      <c r="CB111" s="20"/>
    </row>
    <row r="112" spans="1:82" s="19" customFormat="1" outlineLevel="1">
      <c r="B112" s="72" t="s">
        <v>181</v>
      </c>
      <c r="C112" s="102" t="e">
        <f>VLOOKUP(C32,C119:D121,2,1)</f>
        <v>#N/A</v>
      </c>
      <c r="D112" s="52" t="e">
        <f>$C$26*C112</f>
        <v>#N/A</v>
      </c>
      <c r="E112" s="53" t="s">
        <v>108</v>
      </c>
      <c r="F112" s="19" t="s">
        <v>182</v>
      </c>
      <c r="CC112" s="20"/>
      <c r="CD112" s="20"/>
    </row>
    <row r="113" spans="2:82" s="19" customFormat="1" outlineLevel="1">
      <c r="B113" s="32" t="s">
        <v>183</v>
      </c>
      <c r="C113" s="101">
        <v>0.05</v>
      </c>
      <c r="D113" s="52">
        <f>$C$26*C113</f>
        <v>335.23099999999999</v>
      </c>
      <c r="E113" s="53" t="s">
        <v>100</v>
      </c>
      <c r="CC113" s="20"/>
      <c r="CD113" s="20"/>
    </row>
    <row r="114" spans="2:82" s="19" customFormat="1" ht="12.75" customHeight="1" outlineLevel="1">
      <c r="B114" s="205" t="s">
        <v>184</v>
      </c>
      <c r="C114" s="205"/>
      <c r="D114" s="65" t="e">
        <f>SUM(D110:D113)</f>
        <v>#N/A</v>
      </c>
      <c r="E114" s="206" t="s">
        <v>102</v>
      </c>
      <c r="CC114" s="20"/>
      <c r="CD114" s="20"/>
    </row>
    <row r="115" spans="2:82" s="19" customFormat="1" ht="15" customHeight="1" outlineLevel="1">
      <c r="B115" s="207" t="s">
        <v>185</v>
      </c>
      <c r="C115" s="207"/>
      <c r="D115" s="97">
        <f>D104</f>
        <v>1</v>
      </c>
      <c r="E115" s="206"/>
    </row>
    <row r="116" spans="2:82" s="19" customFormat="1" ht="15" customHeight="1">
      <c r="B116" s="208" t="s">
        <v>186</v>
      </c>
      <c r="C116" s="208"/>
      <c r="D116" s="103" t="e">
        <f>D114*D115</f>
        <v>#N/A</v>
      </c>
      <c r="E116" s="206"/>
      <c r="F116" s="104"/>
    </row>
    <row r="117" spans="2:82" s="19" customFormat="1" ht="9" customHeight="1">
      <c r="C117" s="51"/>
      <c r="D117" s="51"/>
      <c r="E117" s="51"/>
    </row>
    <row r="118" spans="2:82" s="19" customFormat="1" ht="38.25" hidden="1">
      <c r="C118" s="105" t="s">
        <v>187</v>
      </c>
      <c r="D118" s="106" t="s">
        <v>181</v>
      </c>
      <c r="E118" s="51"/>
    </row>
    <row r="119" spans="2:82" s="19" customFormat="1" hidden="1">
      <c r="C119" s="101">
        <v>0.01</v>
      </c>
      <c r="D119" s="101">
        <v>7.3899999999999993E-2</v>
      </c>
      <c r="E119" s="51"/>
    </row>
    <row r="120" spans="2:82" s="19" customFormat="1" hidden="1">
      <c r="C120" s="101">
        <v>0.02</v>
      </c>
      <c r="D120" s="101">
        <v>7.5999999999999998E-2</v>
      </c>
      <c r="E120" s="51"/>
    </row>
    <row r="121" spans="2:82" s="19" customFormat="1" hidden="1">
      <c r="C121" s="101">
        <v>0.03</v>
      </c>
      <c r="D121" s="101">
        <v>7.8200000000000006E-2</v>
      </c>
      <c r="E121" s="51"/>
    </row>
    <row r="122" spans="2:82" s="19" customFormat="1" hidden="1">
      <c r="C122" s="51"/>
      <c r="D122" s="51"/>
      <c r="E122" s="51"/>
    </row>
    <row r="123" spans="2:82" s="19" customFormat="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sheetData>
  <sheetProtection algorithmName="SHA-512" hashValue="3ramvZ9pyxYjbgkrR1E+nL6kEsrWfQuIdGODxfZpdevjVaCevXtt6T0EptCFdqjkVlRmPt8klIM6VVDkiQdrfg==" saltValue="ZWqmp/y5p+LtXJnvf+9l7w==" spinCount="100000" sheet="1" objects="1" scenarios="1"/>
  <mergeCells count="77">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B81:E81"/>
    <mergeCell ref="B82:C82"/>
    <mergeCell ref="B84:C84"/>
    <mergeCell ref="D85:E85"/>
    <mergeCell ref="B86:E86"/>
    <mergeCell ref="B87:E87"/>
    <mergeCell ref="E88:E89"/>
    <mergeCell ref="B91:D91"/>
    <mergeCell ref="B92:C92"/>
    <mergeCell ref="B94:E94"/>
    <mergeCell ref="E95:E97"/>
    <mergeCell ref="D101:E101"/>
    <mergeCell ref="B102:E102"/>
    <mergeCell ref="B103:C103"/>
    <mergeCell ref="E103:E107"/>
    <mergeCell ref="B104:C104"/>
    <mergeCell ref="B105:C105"/>
    <mergeCell ref="B106:C106"/>
    <mergeCell ref="B107:C107"/>
    <mergeCell ref="B109:E109"/>
    <mergeCell ref="E110:E111"/>
    <mergeCell ref="B114:C114"/>
    <mergeCell ref="E114:E116"/>
    <mergeCell ref="B115:C115"/>
    <mergeCell ref="B116:C116"/>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566"/>
  <sheetViews>
    <sheetView showGridLines="0" topLeftCell="A106" zoomScaleNormal="100" workbookViewId="0">
      <selection activeCell="C114" sqref="C114"/>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188</v>
      </c>
      <c r="C15" s="231" t="s">
        <v>189</v>
      </c>
      <c r="D15" s="231"/>
      <c r="E15" s="44">
        <v>5</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190</v>
      </c>
      <c r="F19" s="38"/>
    </row>
    <row r="20" spans="1:82" ht="15" customHeight="1">
      <c r="B20" s="224" t="s">
        <v>94</v>
      </c>
      <c r="C20" s="224"/>
      <c r="D20" s="224"/>
      <c r="E20" s="48">
        <v>3596.6</v>
      </c>
      <c r="F20" s="49"/>
    </row>
    <row r="21" spans="1:82" s="19" customFormat="1" ht="6.95" customHeight="1">
      <c r="B21" s="50"/>
      <c r="C21" s="51"/>
      <c r="D21" s="51"/>
      <c r="E21" s="51"/>
    </row>
    <row r="22" spans="1:82" ht="30.75" customHeight="1">
      <c r="B22" s="225" t="str">
        <f>B15</f>
        <v>Fotógrafo</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v>3596.6</v>
      </c>
      <c r="D25" s="220"/>
      <c r="E25" s="53" t="s">
        <v>100</v>
      </c>
      <c r="F25" s="19"/>
      <c r="CC25" s="20"/>
      <c r="CD25" s="20"/>
    </row>
    <row r="26" spans="1:82" ht="15.2" customHeight="1">
      <c r="A26" s="20"/>
      <c r="B26" s="54" t="s">
        <v>101</v>
      </c>
      <c r="C26" s="222">
        <f>C25</f>
        <v>3596.6</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719.32</v>
      </c>
      <c r="E30" s="204" t="s">
        <v>100</v>
      </c>
      <c r="CC30" s="20"/>
      <c r="CD30" s="20"/>
    </row>
    <row r="31" spans="1:82" s="19" customFormat="1" ht="15.2" customHeight="1" outlineLevel="1">
      <c r="B31" s="24" t="s">
        <v>106</v>
      </c>
      <c r="C31" s="61">
        <v>2.5000000000000001E-2</v>
      </c>
      <c r="D31" s="62">
        <f t="shared" si="0"/>
        <v>89.92</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53.95</v>
      </c>
      <c r="E33" s="204" t="s">
        <v>100</v>
      </c>
      <c r="CC33" s="20"/>
      <c r="CD33" s="20"/>
    </row>
    <row r="34" spans="2:82" s="19" customFormat="1" ht="15.2" customHeight="1" outlineLevel="1">
      <c r="B34" s="24" t="s">
        <v>111</v>
      </c>
      <c r="C34" s="61">
        <v>0.01</v>
      </c>
      <c r="D34" s="62">
        <f t="shared" si="0"/>
        <v>35.97</v>
      </c>
      <c r="E34" s="204"/>
      <c r="CC34" s="20"/>
      <c r="CD34" s="20"/>
    </row>
    <row r="35" spans="2:82" s="19" customFormat="1" ht="15.2" customHeight="1" outlineLevel="1">
      <c r="B35" s="24" t="s">
        <v>112</v>
      </c>
      <c r="C35" s="61">
        <v>6.0000000000000001E-3</v>
      </c>
      <c r="D35" s="62">
        <f t="shared" si="0"/>
        <v>21.58</v>
      </c>
      <c r="E35" s="204"/>
      <c r="CC35" s="20"/>
      <c r="CD35" s="20"/>
    </row>
    <row r="36" spans="2:82" s="19" customFormat="1" ht="15.2" customHeight="1" outlineLevel="1">
      <c r="B36" s="24" t="s">
        <v>113</v>
      </c>
      <c r="C36" s="61">
        <v>2E-3</v>
      </c>
      <c r="D36" s="62">
        <f t="shared" si="0"/>
        <v>7.19</v>
      </c>
      <c r="E36" s="204"/>
      <c r="CC36" s="20"/>
      <c r="CD36" s="20"/>
    </row>
    <row r="37" spans="2:82" s="19" customFormat="1" ht="15.2" customHeight="1" outlineLevel="1">
      <c r="B37" s="24" t="s">
        <v>114</v>
      </c>
      <c r="C37" s="61">
        <v>0.08</v>
      </c>
      <c r="D37" s="62">
        <f t="shared" si="0"/>
        <v>287.73</v>
      </c>
      <c r="E37" s="204"/>
      <c r="CC37" s="20"/>
      <c r="CD37" s="20"/>
    </row>
    <row r="38" spans="2:82" s="19" customFormat="1" ht="15.2" customHeight="1" outlineLevel="1">
      <c r="B38" s="26" t="s">
        <v>115</v>
      </c>
      <c r="C38" s="64">
        <f>SUM(C30:C37)</f>
        <v>0.33800000000000002</v>
      </c>
      <c r="D38" s="65">
        <f>SUM(D30:D37)</f>
        <v>1215.6600000000003</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299.72000000000003</v>
      </c>
      <c r="E41" s="204" t="s">
        <v>100</v>
      </c>
      <c r="CC41" s="20"/>
      <c r="CD41" s="20"/>
    </row>
    <row r="42" spans="2:82" s="19" customFormat="1" ht="15.2" customHeight="1" outlineLevel="2">
      <c r="B42" s="24" t="s">
        <v>118</v>
      </c>
      <c r="C42" s="61">
        <f>1/3/12</f>
        <v>2.7777777777777776E-2</v>
      </c>
      <c r="D42" s="62">
        <f>ROUND(C42*(C$26),2)</f>
        <v>99.91</v>
      </c>
      <c r="E42" s="204"/>
      <c r="CC42" s="20"/>
      <c r="CD42" s="20"/>
    </row>
    <row r="43" spans="2:82" s="19" customFormat="1" ht="15.2" customHeight="1" outlineLevel="2">
      <c r="B43" s="26" t="s">
        <v>119</v>
      </c>
      <c r="C43" s="64">
        <f>SUM(C41:C42)</f>
        <v>0.1111111111111111</v>
      </c>
      <c r="D43" s="65">
        <f>SUM(D41:D42)</f>
        <v>399.63</v>
      </c>
      <c r="E43" s="53" t="s">
        <v>102</v>
      </c>
      <c r="CC43" s="20"/>
      <c r="CD43" s="20"/>
    </row>
    <row r="44" spans="2:82" s="19" customFormat="1" ht="15.2" customHeight="1" outlineLevel="2">
      <c r="B44" s="24" t="s">
        <v>120</v>
      </c>
      <c r="C44" s="61">
        <f>C43*C38</f>
        <v>3.7555555555555557E-2</v>
      </c>
      <c r="D44" s="62">
        <f>ROUND(C26*C44,2)</f>
        <v>135.07</v>
      </c>
      <c r="E44" s="66" t="s">
        <v>100</v>
      </c>
      <c r="CC44" s="20"/>
      <c r="CD44" s="20"/>
    </row>
    <row r="45" spans="2:82" s="19" customFormat="1" ht="15.2" customHeight="1" outlineLevel="1">
      <c r="B45" s="26" t="s">
        <v>121</v>
      </c>
      <c r="C45" s="64">
        <f>SUM(C44+C43)</f>
        <v>0.14866666666666667</v>
      </c>
      <c r="D45" s="65">
        <f>SUM(D43:D44)</f>
        <v>534.70000000000005</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transporte'!F4</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transporte'!F18</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1750.3600000000004</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69.930000000000007</v>
      </c>
      <c r="E73" s="204" t="s">
        <v>100</v>
      </c>
      <c r="CC73" s="20"/>
      <c r="CD73" s="20"/>
    </row>
    <row r="74" spans="2:82" s="19" customFormat="1" ht="26.25" customHeight="1" outlineLevel="1">
      <c r="B74" s="25" t="s">
        <v>148</v>
      </c>
      <c r="C74" s="75">
        <f>C38*C73</f>
        <v>6.5722222222222224E-3</v>
      </c>
      <c r="D74" s="52">
        <f>ROUND(C$26*C74,2)</f>
        <v>23.64</v>
      </c>
      <c r="E74" s="204"/>
      <c r="CC74" s="20"/>
      <c r="CD74" s="20"/>
    </row>
    <row r="75" spans="2:82" s="19" customFormat="1" ht="17.25" customHeight="1" outlineLevel="1">
      <c r="B75" s="72" t="s">
        <v>149</v>
      </c>
      <c r="C75" s="73">
        <f>1*0.08*0.4</f>
        <v>3.2000000000000001E-2</v>
      </c>
      <c r="D75" s="52">
        <f>ROUND((C$26+D43)*C75,2)</f>
        <v>127.88</v>
      </c>
      <c r="E75" s="204"/>
      <c r="CC75" s="20"/>
      <c r="CD75" s="20"/>
    </row>
    <row r="76" spans="2:82" s="19" customFormat="1" ht="27.75" customHeight="1" outlineLevel="1">
      <c r="B76" s="72" t="s">
        <v>150</v>
      </c>
      <c r="C76" s="76">
        <v>1.56</v>
      </c>
      <c r="D76" s="77">
        <f>ROUND((C26/12)*1.56,2)</f>
        <v>467.56</v>
      </c>
      <c r="E76" s="204"/>
      <c r="CC76" s="20"/>
      <c r="CD76" s="20"/>
    </row>
    <row r="77" spans="2:82" s="19" customFormat="1" ht="15" customHeight="1" outlineLevel="1">
      <c r="B77" s="72" t="s">
        <v>151</v>
      </c>
      <c r="C77" s="75">
        <f>C76*0.08%</f>
        <v>1.2480000000000002E-3</v>
      </c>
      <c r="D77" s="77">
        <f>ROUND(D76*C77,2)</f>
        <v>0.57999999999999996</v>
      </c>
      <c r="E77" s="204"/>
      <c r="CC77" s="20"/>
      <c r="CD77" s="20"/>
    </row>
    <row r="78" spans="2:82" s="19" customFormat="1" ht="15.2" customHeight="1" outlineLevel="1">
      <c r="B78" s="72" t="s">
        <v>152</v>
      </c>
      <c r="C78" s="75">
        <f>(1*0.08*0.4)*1.56</f>
        <v>4.9920000000000006E-2</v>
      </c>
      <c r="D78" s="77">
        <f>ROUND((C$26+D43)*C78,2)</f>
        <v>199.49</v>
      </c>
      <c r="E78" s="204"/>
      <c r="CC78" s="20"/>
      <c r="CD78" s="20"/>
    </row>
    <row r="79" spans="2:82" s="19" customFormat="1" ht="15.2" customHeight="1">
      <c r="B79" s="54" t="s">
        <v>153</v>
      </c>
      <c r="C79" s="78">
        <f>SUM(C73:C73)</f>
        <v>1.9444444444444445E-2</v>
      </c>
      <c r="D79" s="55">
        <f>SUM(D73:D78)</f>
        <v>889.08</v>
      </c>
      <c r="E79" s="56" t="s">
        <v>102</v>
      </c>
      <c r="CC79" s="20"/>
      <c r="CD79" s="20"/>
    </row>
    <row r="80" spans="2:82" s="19" customFormat="1" ht="6.95" customHeight="1">
      <c r="B80" s="79"/>
      <c r="C80" s="50"/>
      <c r="D80" s="50"/>
      <c r="E80" s="60"/>
      <c r="CC80" s="20"/>
      <c r="CD80" s="20"/>
    </row>
    <row r="81" spans="2:82" s="19" customFormat="1" ht="15.2" customHeight="1">
      <c r="B81" s="209" t="s">
        <v>154</v>
      </c>
      <c r="C81" s="209"/>
      <c r="D81" s="209"/>
      <c r="E81" s="209"/>
      <c r="CC81" s="20"/>
      <c r="CD81" s="20"/>
    </row>
    <row r="82" spans="2:82" s="19" customFormat="1" ht="12.75" customHeight="1" outlineLevel="1">
      <c r="B82" s="236" t="s">
        <v>192</v>
      </c>
      <c r="C82" s="236"/>
      <c r="D82" s="52">
        <f>Equipamentos!E27</f>
        <v>0</v>
      </c>
      <c r="E82" s="66"/>
      <c r="F82" s="19" t="s">
        <v>124</v>
      </c>
      <c r="CC82" s="20"/>
      <c r="CD82" s="20"/>
    </row>
    <row r="83" spans="2:82" s="19" customFormat="1" ht="15.2" customHeight="1">
      <c r="B83" s="218" t="s">
        <v>155</v>
      </c>
      <c r="C83" s="218"/>
      <c r="D83" s="55">
        <f>D82</f>
        <v>0</v>
      </c>
      <c r="E83" s="56" t="s">
        <v>102</v>
      </c>
      <c r="CC83" s="20"/>
      <c r="CD83" s="20"/>
    </row>
    <row r="84" spans="2:82" s="19" customFormat="1" ht="6.95" customHeight="1">
      <c r="B84" s="79"/>
      <c r="C84" s="50"/>
      <c r="D84" s="50"/>
      <c r="E84" s="71"/>
      <c r="CC84" s="20"/>
      <c r="CD84" s="20"/>
    </row>
    <row r="85" spans="2:82" ht="13.5" customHeight="1">
      <c r="B85" s="234" t="s">
        <v>157</v>
      </c>
      <c r="C85" s="234"/>
      <c r="D85" s="107">
        <f>D83+D79+D70+C26</f>
        <v>6236.0400000000009</v>
      </c>
      <c r="E85" s="81" t="s">
        <v>102</v>
      </c>
      <c r="F85" s="19"/>
      <c r="CC85" s="20"/>
      <c r="CD85" s="20"/>
    </row>
    <row r="86" spans="2:82" s="19" customFormat="1" ht="6.95" customHeight="1">
      <c r="B86" s="235"/>
      <c r="C86" s="235"/>
      <c r="D86" s="235"/>
      <c r="E86" s="235"/>
      <c r="CC86" s="20"/>
      <c r="CD86" s="20"/>
    </row>
    <row r="87" spans="2:82" s="19" customFormat="1" ht="15.2" customHeight="1">
      <c r="B87" s="209" t="s">
        <v>158</v>
      </c>
      <c r="C87" s="209"/>
      <c r="D87" s="209"/>
      <c r="E87" s="209"/>
      <c r="CC87" s="20"/>
      <c r="CD87" s="20"/>
    </row>
    <row r="88" spans="2:82" s="19" customFormat="1" ht="15.2" customHeight="1">
      <c r="B88" s="190" t="s">
        <v>159</v>
      </c>
      <c r="C88" s="190"/>
      <c r="D88" s="190"/>
      <c r="E88" s="190"/>
      <c r="CC88" s="20"/>
      <c r="CD88" s="20"/>
    </row>
    <row r="89" spans="2:82" ht="15.2" customHeight="1" outlineLevel="1">
      <c r="B89" s="32" t="s">
        <v>160</v>
      </c>
      <c r="C89" s="82"/>
      <c r="D89" s="62">
        <f>ROUND(D$85*C89,2)</f>
        <v>0</v>
      </c>
      <c r="E89" s="204" t="s">
        <v>108</v>
      </c>
      <c r="F89" s="19" t="s">
        <v>161</v>
      </c>
      <c r="CC89" s="20"/>
      <c r="CD89" s="20"/>
    </row>
    <row r="90" spans="2:82" ht="15.2" customHeight="1" outlineLevel="1">
      <c r="B90" s="32" t="s">
        <v>162</v>
      </c>
      <c r="C90" s="82"/>
      <c r="D90" s="62">
        <f>ROUND((D$85+D89)*C90,2)</f>
        <v>0</v>
      </c>
      <c r="E90" s="204"/>
      <c r="F90" s="19" t="s">
        <v>161</v>
      </c>
      <c r="CC90" s="20"/>
      <c r="CD90" s="20"/>
    </row>
    <row r="91" spans="2:82" ht="15.2" customHeight="1">
      <c r="B91" s="26" t="s">
        <v>163</v>
      </c>
      <c r="C91" s="108">
        <f>SUM(C89:C90)</f>
        <v>0</v>
      </c>
      <c r="D91" s="55">
        <f>SUM(D89:D90)</f>
        <v>0</v>
      </c>
      <c r="E91" s="56" t="s">
        <v>102</v>
      </c>
      <c r="F91" s="19"/>
      <c r="CC91" s="20"/>
      <c r="CD91" s="20"/>
    </row>
    <row r="92" spans="2:82" ht="3.6" customHeight="1">
      <c r="B92" s="213"/>
      <c r="C92" s="213"/>
      <c r="D92" s="213"/>
      <c r="E92" s="71"/>
      <c r="F92" s="19"/>
      <c r="CC92" s="20"/>
      <c r="CD92" s="20"/>
    </row>
    <row r="93" spans="2:82" ht="25.5" customHeight="1">
      <c r="B93" s="214" t="s">
        <v>164</v>
      </c>
      <c r="C93" s="214"/>
      <c r="D93" s="84">
        <f>D85+D91</f>
        <v>6236.0400000000009</v>
      </c>
      <c r="E93" s="81" t="s">
        <v>102</v>
      </c>
      <c r="F93" s="19"/>
      <c r="CC93" s="20"/>
      <c r="CD93" s="20"/>
    </row>
    <row r="94" spans="2:82" s="20" customFormat="1" ht="3.6" customHeight="1">
      <c r="B94" s="85"/>
      <c r="C94" s="86"/>
      <c r="D94" s="87"/>
      <c r="E94" s="88"/>
    </row>
    <row r="95" spans="2:82" ht="15.2" customHeight="1">
      <c r="B95" s="190" t="s">
        <v>165</v>
      </c>
      <c r="C95" s="190"/>
      <c r="D95" s="190"/>
      <c r="E95" s="190"/>
      <c r="F95" s="19"/>
      <c r="CC95" s="20"/>
      <c r="CD95" s="20"/>
    </row>
    <row r="96" spans="2:82" ht="15.2" customHeight="1" outlineLevel="1">
      <c r="B96" s="109" t="s">
        <v>166</v>
      </c>
      <c r="C96" s="110"/>
      <c r="D96" s="111">
        <f>ROUND(D$100*C96,2)</f>
        <v>0</v>
      </c>
      <c r="E96" s="204" t="s">
        <v>108</v>
      </c>
      <c r="F96" s="19" t="s">
        <v>167</v>
      </c>
      <c r="CC96" s="20"/>
      <c r="CD96" s="20"/>
    </row>
    <row r="97" spans="1:82" ht="15.2" customHeight="1" outlineLevel="1">
      <c r="B97" s="109" t="s">
        <v>168</v>
      </c>
      <c r="C97" s="110"/>
      <c r="D97" s="111">
        <f>ROUND(D$100*C97,2)</f>
        <v>0</v>
      </c>
      <c r="E97" s="204"/>
      <c r="F97" s="19" t="s">
        <v>167</v>
      </c>
      <c r="CC97" s="20"/>
      <c r="CD97" s="20"/>
    </row>
    <row r="98" spans="1:82" ht="15.2" customHeight="1" outlineLevel="1">
      <c r="B98" s="112" t="s">
        <v>193</v>
      </c>
      <c r="C98" s="113"/>
      <c r="D98" s="114">
        <f>ROUND(D$100*C98,2)</f>
        <v>0</v>
      </c>
      <c r="E98" s="204"/>
      <c r="F98" s="19" t="s">
        <v>167</v>
      </c>
      <c r="CC98" s="20"/>
      <c r="CD98" s="20"/>
    </row>
    <row r="99" spans="1:82" s="38" customFormat="1" ht="15.2" customHeight="1">
      <c r="A99" s="89"/>
      <c r="B99" s="26" t="s">
        <v>170</v>
      </c>
      <c r="C99" s="115">
        <f>SUM(C96:C98)</f>
        <v>0</v>
      </c>
      <c r="D99" s="116">
        <f>SUM(D96:D98)</f>
        <v>0</v>
      </c>
      <c r="E99" s="56" t="s">
        <v>102</v>
      </c>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row>
    <row r="100" spans="1:82" s="95" customFormat="1" ht="7.5" hidden="1" customHeight="1">
      <c r="A100" s="90"/>
      <c r="B100" s="91"/>
      <c r="C100" s="92">
        <f>1-C99</f>
        <v>1</v>
      </c>
      <c r="D100" s="93">
        <f>ROUND(D93/C100,2)</f>
        <v>6236.04</v>
      </c>
      <c r="E100" s="94"/>
      <c r="F100" s="19"/>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row>
    <row r="101" spans="1:82" s="19" customFormat="1" ht="15.2" customHeight="1">
      <c r="B101" s="54" t="s">
        <v>171</v>
      </c>
      <c r="C101" s="78">
        <f>SUM(C99+C91)</f>
        <v>0</v>
      </c>
      <c r="D101" s="55">
        <f>D91+D99</f>
        <v>0</v>
      </c>
      <c r="E101" s="56" t="s">
        <v>102</v>
      </c>
      <c r="CC101" s="20"/>
      <c r="CD101" s="20"/>
    </row>
    <row r="102" spans="1:82" s="19" customFormat="1" ht="6.95" customHeight="1">
      <c r="B102" s="58"/>
      <c r="C102" s="59"/>
      <c r="D102" s="217"/>
      <c r="E102" s="217"/>
      <c r="CC102" s="20"/>
      <c r="CD102" s="20"/>
    </row>
    <row r="103" spans="1:82" s="19" customFormat="1" ht="15.2" customHeight="1">
      <c r="B103" s="209" t="s">
        <v>194</v>
      </c>
      <c r="C103" s="209"/>
      <c r="D103" s="209"/>
      <c r="E103" s="209"/>
      <c r="CC103" s="20"/>
      <c r="CD103" s="20"/>
    </row>
    <row r="104" spans="1:82" s="19" customFormat="1" ht="12.75" customHeight="1">
      <c r="B104" s="210" t="s">
        <v>173</v>
      </c>
      <c r="C104" s="210"/>
      <c r="D104" s="96">
        <f>D85+D101</f>
        <v>6236.0400000000009</v>
      </c>
      <c r="E104" s="206" t="s">
        <v>102</v>
      </c>
      <c r="CC104" s="20"/>
      <c r="CD104" s="20"/>
    </row>
    <row r="105" spans="1:82" s="19" customFormat="1" ht="15" customHeight="1">
      <c r="B105" s="207" t="s">
        <v>174</v>
      </c>
      <c r="C105" s="207"/>
      <c r="D105" s="97">
        <f>E15</f>
        <v>5</v>
      </c>
      <c r="E105" s="206"/>
    </row>
    <row r="106" spans="1:82" s="19" customFormat="1" ht="15" customHeight="1">
      <c r="B106" s="211" t="s">
        <v>175</v>
      </c>
      <c r="C106" s="211"/>
      <c r="D106" s="98">
        <f>D104*D105</f>
        <v>31180.200000000004</v>
      </c>
      <c r="E106" s="206"/>
    </row>
    <row r="107" spans="1:82" s="19" customFormat="1" ht="15" customHeight="1">
      <c r="B107" s="211" t="s">
        <v>176</v>
      </c>
      <c r="C107" s="211"/>
      <c r="D107" s="98">
        <f>D106*12</f>
        <v>374162.4</v>
      </c>
      <c r="E107" s="206"/>
    </row>
    <row r="108" spans="1:82" s="19" customFormat="1" ht="15" customHeight="1">
      <c r="B108" s="233" t="s">
        <v>177</v>
      </c>
      <c r="C108" s="233"/>
      <c r="D108" s="117">
        <f>D106*24</f>
        <v>748324.8</v>
      </c>
      <c r="E108" s="206"/>
    </row>
    <row r="109" spans="1:82" s="19" customFormat="1" ht="6.75" customHeight="1">
      <c r="C109" s="51"/>
      <c r="D109" s="100"/>
    </row>
    <row r="110" spans="1:82" s="19" customFormat="1" ht="15.2" customHeight="1">
      <c r="B110" s="203" t="s">
        <v>178</v>
      </c>
      <c r="C110" s="203"/>
      <c r="D110" s="203"/>
      <c r="E110" s="203"/>
      <c r="CA110" s="20"/>
      <c r="CB110" s="20"/>
    </row>
    <row r="111" spans="1:82" s="19" customFormat="1" ht="15.2" customHeight="1">
      <c r="B111" s="32" t="s">
        <v>179</v>
      </c>
      <c r="C111" s="101">
        <v>8.3299999999999999E-2</v>
      </c>
      <c r="D111" s="52">
        <f>$C$26*C111</f>
        <v>299.59677999999997</v>
      </c>
      <c r="E111" s="204" t="s">
        <v>100</v>
      </c>
      <c r="CA111" s="20"/>
      <c r="CB111" s="20"/>
    </row>
    <row r="112" spans="1:82" s="19" customFormat="1" ht="15.2" customHeight="1">
      <c r="B112" s="32" t="s">
        <v>180</v>
      </c>
      <c r="C112" s="101">
        <v>0.121</v>
      </c>
      <c r="D112" s="52">
        <f>$C$26*C112</f>
        <v>435.18859999999995</v>
      </c>
      <c r="E112" s="204"/>
      <c r="CA112" s="20"/>
      <c r="CB112" s="20"/>
    </row>
    <row r="113" spans="2:82" s="19" customFormat="1" outlineLevel="1">
      <c r="B113" s="72" t="s">
        <v>181</v>
      </c>
      <c r="C113" s="102" t="e">
        <f>VLOOKUP(C32,C120:D122,2,1)</f>
        <v>#N/A</v>
      </c>
      <c r="D113" s="52" t="e">
        <f>$C$26*C113</f>
        <v>#N/A</v>
      </c>
      <c r="E113" s="53" t="s">
        <v>108</v>
      </c>
      <c r="F113" s="19" t="s">
        <v>182</v>
      </c>
      <c r="CC113" s="20"/>
      <c r="CD113" s="20"/>
    </row>
    <row r="114" spans="2:82" s="19" customFormat="1" outlineLevel="1">
      <c r="B114" s="32" t="s">
        <v>183</v>
      </c>
      <c r="C114" s="101">
        <v>0.05</v>
      </c>
      <c r="D114" s="52">
        <f>$C$26*C114</f>
        <v>179.83</v>
      </c>
      <c r="E114" s="53" t="s">
        <v>100</v>
      </c>
      <c r="CC114" s="20"/>
      <c r="CD114" s="20"/>
    </row>
    <row r="115" spans="2:82" s="19" customFormat="1" ht="12.75" customHeight="1" outlineLevel="1">
      <c r="B115" s="205" t="s">
        <v>184</v>
      </c>
      <c r="C115" s="205"/>
      <c r="D115" s="65" t="e">
        <f>SUM(D111:D114)</f>
        <v>#N/A</v>
      </c>
      <c r="E115" s="206" t="s">
        <v>102</v>
      </c>
      <c r="CC115" s="20"/>
      <c r="CD115" s="20"/>
    </row>
    <row r="116" spans="2:82" s="19" customFormat="1" ht="15" customHeight="1" outlineLevel="1">
      <c r="B116" s="207" t="s">
        <v>185</v>
      </c>
      <c r="C116" s="207"/>
      <c r="D116" s="97">
        <f>D105</f>
        <v>5</v>
      </c>
      <c r="E116" s="206"/>
    </row>
    <row r="117" spans="2:82" s="19" customFormat="1" ht="15" customHeight="1">
      <c r="B117" s="208" t="s">
        <v>186</v>
      </c>
      <c r="C117" s="208"/>
      <c r="D117" s="103" t="e">
        <f>D115*D116</f>
        <v>#N/A</v>
      </c>
      <c r="E117" s="206"/>
      <c r="F117" s="104"/>
    </row>
    <row r="118" spans="2:82" s="19" customFormat="1" ht="12" customHeight="1">
      <c r="C118" s="51"/>
      <c r="D118" s="51"/>
      <c r="E118" s="51"/>
    </row>
    <row r="119" spans="2:82" s="19" customFormat="1" ht="38.25" hidden="1">
      <c r="C119" s="105" t="s">
        <v>195</v>
      </c>
      <c r="D119" s="106" t="s">
        <v>181</v>
      </c>
      <c r="E119" s="51"/>
    </row>
    <row r="120" spans="2:82" s="19" customFormat="1" hidden="1">
      <c r="C120" s="101">
        <v>0.01</v>
      </c>
      <c r="D120" s="101">
        <v>7.3899999999999993E-2</v>
      </c>
      <c r="E120" s="51"/>
    </row>
    <row r="121" spans="2:82" s="19" customFormat="1" hidden="1">
      <c r="C121" s="101">
        <v>0.02</v>
      </c>
      <c r="D121" s="101">
        <v>7.5999999999999998E-2</v>
      </c>
      <c r="E121" s="51"/>
    </row>
    <row r="122" spans="2:82" s="19" customFormat="1" hidden="1">
      <c r="C122" s="101">
        <v>0.03</v>
      </c>
      <c r="D122" s="101">
        <v>7.8200000000000006E-2</v>
      </c>
      <c r="E122" s="51"/>
    </row>
    <row r="123" spans="2:82" s="19" customFormat="1" hidden="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sheetData>
  <sheetProtection algorithmName="SHA-512" hashValue="DA3u1T3U4BD10iGk8bqBSg96FmfMvk7LFEJgk2SyCcBd2HlqB9tWxUvr8YlN28TDi9+QnYN5Kq383fj2ja9/lQ==" saltValue="/pCIjN2mYMpU0Kr9nhzk3A==" spinCount="100000" sheet="1" objects="1" scenarios="1"/>
  <mergeCells count="78">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B81:E81"/>
    <mergeCell ref="B82:C82"/>
    <mergeCell ref="B83:C83"/>
    <mergeCell ref="B85:C85"/>
    <mergeCell ref="B86:E86"/>
    <mergeCell ref="B87:E87"/>
    <mergeCell ref="B88:E88"/>
    <mergeCell ref="E89:E90"/>
    <mergeCell ref="B92:D92"/>
    <mergeCell ref="B93:C93"/>
    <mergeCell ref="B95:E95"/>
    <mergeCell ref="E96:E98"/>
    <mergeCell ref="D102:E102"/>
    <mergeCell ref="B103:E103"/>
    <mergeCell ref="B104:C104"/>
    <mergeCell ref="E104:E108"/>
    <mergeCell ref="B105:C105"/>
    <mergeCell ref="B106:C106"/>
    <mergeCell ref="B107:C107"/>
    <mergeCell ref="B108:C108"/>
    <mergeCell ref="B110:E110"/>
    <mergeCell ref="E111:E112"/>
    <mergeCell ref="B115:C115"/>
    <mergeCell ref="E115:E117"/>
    <mergeCell ref="B116:C116"/>
    <mergeCell ref="B117:C117"/>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566"/>
  <sheetViews>
    <sheetView showGridLines="0" topLeftCell="A99" zoomScaleNormal="100" workbookViewId="0">
      <selection activeCell="C114" sqref="C114"/>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196</v>
      </c>
      <c r="C15" s="231" t="s">
        <v>197</v>
      </c>
      <c r="D15" s="231"/>
      <c r="E15" s="44">
        <v>4</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198</v>
      </c>
      <c r="F19" s="38"/>
    </row>
    <row r="20" spans="1:82" ht="15" customHeight="1">
      <c r="B20" s="224" t="s">
        <v>94</v>
      </c>
      <c r="C20" s="224"/>
      <c r="D20" s="224"/>
      <c r="E20" s="48">
        <v>2834.47</v>
      </c>
      <c r="F20" s="49"/>
    </row>
    <row r="21" spans="1:82" s="19" customFormat="1" ht="6.95" customHeight="1">
      <c r="B21" s="50"/>
      <c r="C21" s="51"/>
      <c r="D21" s="51"/>
      <c r="E21" s="51"/>
    </row>
    <row r="22" spans="1:82" ht="30.75" customHeight="1">
      <c r="B22" s="225" t="str">
        <f>B15</f>
        <v>Garçom</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v>2834.47</v>
      </c>
      <c r="D25" s="220"/>
      <c r="E25" s="53" t="s">
        <v>100</v>
      </c>
      <c r="F25" s="19"/>
      <c r="CC25" s="20"/>
      <c r="CD25" s="20"/>
    </row>
    <row r="26" spans="1:82" ht="15.2" customHeight="1">
      <c r="A26" s="20"/>
      <c r="B26" s="54" t="s">
        <v>101</v>
      </c>
      <c r="C26" s="222">
        <f>C25</f>
        <v>2834.47</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566.89</v>
      </c>
      <c r="E30" s="204" t="s">
        <v>100</v>
      </c>
      <c r="CC30" s="20"/>
      <c r="CD30" s="20"/>
    </row>
    <row r="31" spans="1:82" s="19" customFormat="1" ht="15.2" customHeight="1" outlineLevel="1">
      <c r="B31" s="24" t="s">
        <v>106</v>
      </c>
      <c r="C31" s="61">
        <v>2.5000000000000001E-2</v>
      </c>
      <c r="D31" s="62">
        <f t="shared" si="0"/>
        <v>70.86</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42.52</v>
      </c>
      <c r="E33" s="204" t="s">
        <v>100</v>
      </c>
      <c r="CC33" s="20"/>
      <c r="CD33" s="20"/>
    </row>
    <row r="34" spans="2:82" s="19" customFormat="1" ht="15.2" customHeight="1" outlineLevel="1">
      <c r="B34" s="24" t="s">
        <v>111</v>
      </c>
      <c r="C34" s="61">
        <v>0.01</v>
      </c>
      <c r="D34" s="62">
        <f t="shared" si="0"/>
        <v>28.34</v>
      </c>
      <c r="E34" s="204"/>
      <c r="CC34" s="20"/>
      <c r="CD34" s="20"/>
    </row>
    <row r="35" spans="2:82" s="19" customFormat="1" ht="15.2" customHeight="1" outlineLevel="1">
      <c r="B35" s="24" t="s">
        <v>112</v>
      </c>
      <c r="C35" s="61">
        <v>6.0000000000000001E-3</v>
      </c>
      <c r="D35" s="62">
        <f t="shared" si="0"/>
        <v>17.010000000000002</v>
      </c>
      <c r="E35" s="204"/>
      <c r="CC35" s="20"/>
      <c r="CD35" s="20"/>
    </row>
    <row r="36" spans="2:82" s="19" customFormat="1" ht="15.2" customHeight="1" outlineLevel="1">
      <c r="B36" s="24" t="s">
        <v>113</v>
      </c>
      <c r="C36" s="61">
        <v>2E-3</v>
      </c>
      <c r="D36" s="62">
        <f t="shared" si="0"/>
        <v>5.67</v>
      </c>
      <c r="E36" s="204"/>
      <c r="CC36" s="20"/>
      <c r="CD36" s="20"/>
    </row>
    <row r="37" spans="2:82" s="19" customFormat="1" ht="15.2" customHeight="1" outlineLevel="1">
      <c r="B37" s="24" t="s">
        <v>114</v>
      </c>
      <c r="C37" s="61">
        <v>0.08</v>
      </c>
      <c r="D37" s="62">
        <f t="shared" si="0"/>
        <v>226.76</v>
      </c>
      <c r="E37" s="204"/>
      <c r="CC37" s="20"/>
      <c r="CD37" s="20"/>
    </row>
    <row r="38" spans="2:82" s="19" customFormat="1" ht="15.2" customHeight="1" outlineLevel="1">
      <c r="B38" s="26" t="s">
        <v>115</v>
      </c>
      <c r="C38" s="64">
        <f>SUM(C30:C37)</f>
        <v>0.33800000000000002</v>
      </c>
      <c r="D38" s="65">
        <f>SUM(D30:D37)</f>
        <v>958.05</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236.21</v>
      </c>
      <c r="E41" s="204" t="s">
        <v>100</v>
      </c>
      <c r="CC41" s="20"/>
      <c r="CD41" s="20"/>
    </row>
    <row r="42" spans="2:82" s="19" customFormat="1" ht="15.2" customHeight="1" outlineLevel="2">
      <c r="B42" s="24" t="s">
        <v>118</v>
      </c>
      <c r="C42" s="61">
        <f>1/3/12</f>
        <v>2.7777777777777776E-2</v>
      </c>
      <c r="D42" s="62">
        <f>ROUND(C42*(C$26),2)</f>
        <v>78.739999999999995</v>
      </c>
      <c r="E42" s="204"/>
      <c r="CC42" s="20"/>
      <c r="CD42" s="20"/>
    </row>
    <row r="43" spans="2:82" s="19" customFormat="1" ht="15.2" customHeight="1" outlineLevel="2">
      <c r="B43" s="26" t="s">
        <v>119</v>
      </c>
      <c r="C43" s="64">
        <f>SUM(C41:C42)</f>
        <v>0.1111111111111111</v>
      </c>
      <c r="D43" s="65">
        <f>SUM(D41:D42)</f>
        <v>314.95</v>
      </c>
      <c r="E43" s="53" t="s">
        <v>102</v>
      </c>
      <c r="CC43" s="20"/>
      <c r="CD43" s="20"/>
    </row>
    <row r="44" spans="2:82" s="19" customFormat="1" ht="15.2" customHeight="1" outlineLevel="2">
      <c r="B44" s="24" t="s">
        <v>120</v>
      </c>
      <c r="C44" s="61">
        <f>C43*C38</f>
        <v>3.7555555555555557E-2</v>
      </c>
      <c r="D44" s="62">
        <f>ROUND(C26*C44,2)</f>
        <v>106.45</v>
      </c>
      <c r="E44" s="66" t="s">
        <v>100</v>
      </c>
      <c r="CC44" s="20"/>
      <c r="CD44" s="20"/>
    </row>
    <row r="45" spans="2:82" s="19" customFormat="1" ht="15.2" customHeight="1" outlineLevel="1">
      <c r="B45" s="26" t="s">
        <v>121</v>
      </c>
      <c r="C45" s="64">
        <f>SUM(C44+C43)</f>
        <v>0.14866666666666667</v>
      </c>
      <c r="D45" s="65">
        <f>SUM(D43:D44)</f>
        <v>421.4</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transporte'!F5</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transporte'!F19</f>
        <v>0</v>
      </c>
      <c r="D50" s="220"/>
      <c r="E50" s="204"/>
      <c r="F50" s="19" t="s">
        <v>124</v>
      </c>
      <c r="CC50" s="20"/>
      <c r="CD50" s="20"/>
    </row>
    <row r="51" spans="2:82" outlineLevel="2">
      <c r="B51" s="67" t="s">
        <v>127</v>
      </c>
      <c r="C51" s="68">
        <v>0.2</v>
      </c>
      <c r="D51" s="52">
        <f>-ROUND((C50*C51),2)</f>
        <v>0</v>
      </c>
      <c r="E51" s="204"/>
      <c r="F51" s="19" t="s">
        <v>124</v>
      </c>
      <c r="CC51" s="20"/>
      <c r="CD51" s="20"/>
    </row>
    <row r="52" spans="2:82" outlineLevel="2">
      <c r="B52" s="69" t="s">
        <v>128</v>
      </c>
      <c r="C52" s="219"/>
      <c r="D52" s="219"/>
      <c r="E52" s="204"/>
      <c r="F52" s="19"/>
      <c r="CC52" s="20"/>
      <c r="CD52" s="20"/>
    </row>
    <row r="53" spans="2:82" ht="25.5" outlineLevel="2">
      <c r="B53" s="70" t="s">
        <v>129</v>
      </c>
      <c r="C53" s="219"/>
      <c r="D53" s="219"/>
      <c r="E53" s="204"/>
      <c r="F53" s="19"/>
      <c r="CC53" s="20"/>
      <c r="CD53" s="20"/>
    </row>
    <row r="54" spans="2:82"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1379.4499999999998</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55.11</v>
      </c>
      <c r="E73" s="204" t="s">
        <v>100</v>
      </c>
      <c r="CC73" s="20"/>
      <c r="CD73" s="20"/>
    </row>
    <row r="74" spans="2:82" s="19" customFormat="1" ht="26.25" customHeight="1" outlineLevel="1">
      <c r="B74" s="25" t="s">
        <v>148</v>
      </c>
      <c r="C74" s="75">
        <f>C38*C73</f>
        <v>6.5722222222222224E-3</v>
      </c>
      <c r="D74" s="52">
        <f>ROUND(C$26*C74,2)</f>
        <v>18.63</v>
      </c>
      <c r="E74" s="204"/>
      <c r="CC74" s="20"/>
      <c r="CD74" s="20"/>
    </row>
    <row r="75" spans="2:82" s="19" customFormat="1" ht="17.25" customHeight="1" outlineLevel="1">
      <c r="B75" s="72" t="s">
        <v>149</v>
      </c>
      <c r="C75" s="73">
        <f>1*0.08*0.4</f>
        <v>3.2000000000000001E-2</v>
      </c>
      <c r="D75" s="52">
        <f>ROUND((C$26+D43)*C75,2)</f>
        <v>100.78</v>
      </c>
      <c r="E75" s="204"/>
      <c r="CC75" s="20"/>
      <c r="CD75" s="20"/>
    </row>
    <row r="76" spans="2:82" s="19" customFormat="1" ht="27.75" customHeight="1" outlineLevel="1">
      <c r="B76" s="72" t="s">
        <v>150</v>
      </c>
      <c r="C76" s="76">
        <v>1.56</v>
      </c>
      <c r="D76" s="77">
        <f>ROUND((C26/12)*1.56,2)</f>
        <v>368.48</v>
      </c>
      <c r="E76" s="204"/>
      <c r="CC76" s="20"/>
      <c r="CD76" s="20"/>
    </row>
    <row r="77" spans="2:82" s="19" customFormat="1" ht="15" customHeight="1" outlineLevel="1">
      <c r="B77" s="72" t="s">
        <v>151</v>
      </c>
      <c r="C77" s="75">
        <f>C76*0.08%</f>
        <v>1.2480000000000002E-3</v>
      </c>
      <c r="D77" s="77">
        <f>ROUND(D76*C77,2)</f>
        <v>0.46</v>
      </c>
      <c r="E77" s="204"/>
      <c r="CC77" s="20"/>
      <c r="CD77" s="20"/>
    </row>
    <row r="78" spans="2:82" s="19" customFormat="1" ht="15.2" customHeight="1" outlineLevel="1">
      <c r="B78" s="72" t="s">
        <v>152</v>
      </c>
      <c r="C78" s="75">
        <f>(1*0.08*0.4)*1.56</f>
        <v>4.9920000000000006E-2</v>
      </c>
      <c r="D78" s="77">
        <f>ROUND((C$26+D43)*C78,2)</f>
        <v>157.22</v>
      </c>
      <c r="E78" s="204"/>
      <c r="CC78" s="20"/>
      <c r="CD78" s="20"/>
    </row>
    <row r="79" spans="2:82" s="19" customFormat="1" ht="15.2" customHeight="1">
      <c r="B79" s="54" t="s">
        <v>153</v>
      </c>
      <c r="C79" s="78">
        <f>SUM(C73:C73)</f>
        <v>1.9444444444444445E-2</v>
      </c>
      <c r="D79" s="55">
        <f>SUM(D73:D78)</f>
        <v>700.68000000000006</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outlineLevel="1">
      <c r="B82" s="207" t="s">
        <v>199</v>
      </c>
      <c r="C82" s="207"/>
      <c r="D82" s="52">
        <f>(Uniforme!H9+Uniforme!H27)/2</f>
        <v>0</v>
      </c>
      <c r="E82" s="53" t="s">
        <v>108</v>
      </c>
      <c r="F82" s="19" t="s">
        <v>124</v>
      </c>
      <c r="CC82" s="20"/>
      <c r="CD82" s="20"/>
    </row>
    <row r="83" spans="2:82" s="19" customFormat="1" ht="15.2" customHeight="1">
      <c r="B83" s="218" t="s">
        <v>155</v>
      </c>
      <c r="C83" s="218"/>
      <c r="D83" s="55">
        <f>D82</f>
        <v>0</v>
      </c>
      <c r="E83" s="56" t="s">
        <v>102</v>
      </c>
      <c r="CC83" s="20"/>
      <c r="CD83" s="20"/>
    </row>
    <row r="84" spans="2:82" s="19" customFormat="1" ht="6.95" customHeight="1">
      <c r="B84" s="79"/>
      <c r="C84" s="50"/>
      <c r="D84" s="50"/>
      <c r="E84" s="71"/>
      <c r="CC84" s="20"/>
      <c r="CD84" s="20"/>
    </row>
    <row r="85" spans="2:82" ht="13.5" customHeight="1">
      <c r="B85" s="216" t="s">
        <v>157</v>
      </c>
      <c r="C85" s="216"/>
      <c r="D85" s="80">
        <f>D83+D79+D70+C26</f>
        <v>4914.6000000000004</v>
      </c>
      <c r="E85" s="81" t="s">
        <v>102</v>
      </c>
      <c r="F85" s="19"/>
      <c r="CC85" s="20"/>
      <c r="CD85" s="20"/>
    </row>
    <row r="86" spans="2:82" s="19" customFormat="1" ht="6.95" customHeight="1">
      <c r="B86" s="58"/>
      <c r="C86" s="59"/>
      <c r="D86" s="217"/>
      <c r="E86" s="217"/>
      <c r="CC86" s="20"/>
      <c r="CD86" s="20"/>
    </row>
    <row r="87" spans="2:82" s="19" customFormat="1" ht="15.2" customHeight="1">
      <c r="B87" s="209" t="s">
        <v>158</v>
      </c>
      <c r="C87" s="209"/>
      <c r="D87" s="209"/>
      <c r="E87" s="209"/>
      <c r="CC87" s="20"/>
      <c r="CD87" s="20"/>
    </row>
    <row r="88" spans="2:82" s="19" customFormat="1" ht="15.2" customHeight="1">
      <c r="B88" s="190" t="s">
        <v>159</v>
      </c>
      <c r="C88" s="190"/>
      <c r="D88" s="190"/>
      <c r="E88" s="190"/>
      <c r="CC88" s="20"/>
      <c r="CD88" s="20"/>
    </row>
    <row r="89" spans="2:82" ht="15.2" customHeight="1" outlineLevel="1">
      <c r="B89" s="32" t="s">
        <v>160</v>
      </c>
      <c r="C89" s="82"/>
      <c r="D89" s="62">
        <f>ROUND(D$85*C89,2)</f>
        <v>0</v>
      </c>
      <c r="E89" s="204" t="s">
        <v>108</v>
      </c>
      <c r="F89" s="19" t="s">
        <v>161</v>
      </c>
      <c r="CC89" s="20"/>
      <c r="CD89" s="20"/>
    </row>
    <row r="90" spans="2:82" ht="15.2" customHeight="1" outlineLevel="1">
      <c r="B90" s="32" t="s">
        <v>162</v>
      </c>
      <c r="C90" s="82"/>
      <c r="D90" s="62">
        <f>ROUND((D$85+D89)*C90,2)</f>
        <v>0</v>
      </c>
      <c r="E90" s="204"/>
      <c r="F90" s="19" t="s">
        <v>161</v>
      </c>
      <c r="CC90" s="20"/>
      <c r="CD90" s="20"/>
    </row>
    <row r="91" spans="2:82" ht="15.2" customHeight="1">
      <c r="B91" s="26" t="s">
        <v>163</v>
      </c>
      <c r="C91" s="83">
        <f>SUM(C89:C90)</f>
        <v>0</v>
      </c>
      <c r="D91" s="65">
        <f>SUM(D89:D90)</f>
        <v>0</v>
      </c>
      <c r="E91" s="53" t="s">
        <v>102</v>
      </c>
      <c r="F91" s="19"/>
      <c r="CC91" s="20"/>
      <c r="CD91" s="20"/>
    </row>
    <row r="92" spans="2:82" ht="3.6" customHeight="1">
      <c r="B92" s="213"/>
      <c r="C92" s="213"/>
      <c r="D92" s="213"/>
      <c r="E92" s="71"/>
      <c r="F92" s="19"/>
      <c r="CC92" s="20"/>
      <c r="CD92" s="20"/>
    </row>
    <row r="93" spans="2:82" ht="25.5" customHeight="1">
      <c r="B93" s="214" t="s">
        <v>164</v>
      </c>
      <c r="C93" s="214"/>
      <c r="D93" s="84">
        <f>D85+D91</f>
        <v>4914.6000000000004</v>
      </c>
      <c r="E93" s="81" t="s">
        <v>102</v>
      </c>
      <c r="F93" s="19"/>
      <c r="CC93" s="20"/>
      <c r="CD93" s="20"/>
    </row>
    <row r="94" spans="2:82" ht="3.2" customHeight="1">
      <c r="B94" s="85"/>
      <c r="C94" s="86"/>
      <c r="D94" s="87"/>
      <c r="E94" s="88"/>
      <c r="F94" s="19"/>
      <c r="CC94" s="20"/>
      <c r="CD94" s="20"/>
    </row>
    <row r="95" spans="2:82" ht="15.2" customHeight="1">
      <c r="B95" s="190" t="s">
        <v>165</v>
      </c>
      <c r="C95" s="190"/>
      <c r="D95" s="190"/>
      <c r="E95" s="190"/>
      <c r="F95" s="19"/>
      <c r="CC95" s="20"/>
      <c r="CD95" s="20"/>
    </row>
    <row r="96" spans="2:82" ht="15.2" customHeight="1" outlineLevel="1">
      <c r="B96" s="24" t="s">
        <v>166</v>
      </c>
      <c r="C96" s="82"/>
      <c r="D96" s="62">
        <f>ROUND(D$100*C96,2)</f>
        <v>0</v>
      </c>
      <c r="E96" s="204" t="s">
        <v>108</v>
      </c>
      <c r="F96" s="19" t="s">
        <v>167</v>
      </c>
      <c r="CC96" s="20"/>
      <c r="CD96" s="20"/>
    </row>
    <row r="97" spans="1:82" ht="15.2" customHeight="1" outlineLevel="1">
      <c r="B97" s="24" t="s">
        <v>168</v>
      </c>
      <c r="C97" s="82"/>
      <c r="D97" s="62">
        <f>ROUND(D$100*C97,2)</f>
        <v>0</v>
      </c>
      <c r="E97" s="204"/>
      <c r="F97" s="19" t="s">
        <v>167</v>
      </c>
      <c r="CC97" s="20"/>
      <c r="CD97" s="20"/>
    </row>
    <row r="98" spans="1:82" ht="15.2" customHeight="1" outlineLevel="1">
      <c r="B98" s="24" t="s">
        <v>169</v>
      </c>
      <c r="C98" s="82"/>
      <c r="D98" s="62">
        <f>ROUND(D$100*C98,2)</f>
        <v>0</v>
      </c>
      <c r="E98" s="204"/>
      <c r="F98" s="19" t="s">
        <v>167</v>
      </c>
      <c r="CC98" s="20"/>
      <c r="CD98" s="20"/>
    </row>
    <row r="99" spans="1:82" s="38" customFormat="1" ht="15.2" customHeight="1">
      <c r="A99" s="89"/>
      <c r="B99" s="26" t="s">
        <v>170</v>
      </c>
      <c r="C99" s="83">
        <f>SUM(C96:C98)</f>
        <v>0</v>
      </c>
      <c r="D99" s="65">
        <f>SUM(D96:D98)</f>
        <v>0</v>
      </c>
      <c r="E99" s="53" t="s">
        <v>102</v>
      </c>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row>
    <row r="100" spans="1:82" s="95" customFormat="1" ht="11.25" hidden="1" customHeight="1">
      <c r="A100" s="90"/>
      <c r="B100" s="91"/>
      <c r="C100" s="92">
        <f>1-C99</f>
        <v>1</v>
      </c>
      <c r="D100" s="93">
        <f>ROUND(D93/C100,2)</f>
        <v>4914.6000000000004</v>
      </c>
      <c r="E100" s="94"/>
      <c r="F100" s="19"/>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row>
    <row r="101" spans="1:82" s="19" customFormat="1" ht="15.2" customHeight="1">
      <c r="B101" s="54" t="s">
        <v>171</v>
      </c>
      <c r="C101" s="55">
        <f>C91+C99</f>
        <v>0</v>
      </c>
      <c r="D101" s="55">
        <f>D91+D99</f>
        <v>0</v>
      </c>
      <c r="E101" s="56" t="s">
        <v>102</v>
      </c>
      <c r="CC101" s="20"/>
      <c r="CD101" s="20"/>
    </row>
    <row r="102" spans="1:82" s="19" customFormat="1" ht="6.95" customHeight="1">
      <c r="B102" s="58"/>
      <c r="C102" s="59"/>
      <c r="D102" s="215"/>
      <c r="E102" s="215"/>
      <c r="CC102" s="20"/>
      <c r="CD102" s="20"/>
    </row>
    <row r="103" spans="1:82" s="19" customFormat="1" ht="15.2" customHeight="1">
      <c r="B103" s="209" t="s">
        <v>172</v>
      </c>
      <c r="C103" s="209"/>
      <c r="D103" s="209"/>
      <c r="E103" s="209"/>
      <c r="CC103" s="20"/>
      <c r="CD103" s="20"/>
    </row>
    <row r="104" spans="1:82" s="19" customFormat="1" ht="12.75" customHeight="1">
      <c r="B104" s="210" t="s">
        <v>173</v>
      </c>
      <c r="C104" s="210"/>
      <c r="D104" s="96">
        <f>D85+D101</f>
        <v>4914.6000000000004</v>
      </c>
      <c r="E104" s="206" t="s">
        <v>102</v>
      </c>
      <c r="CC104" s="20"/>
      <c r="CD104" s="20"/>
    </row>
    <row r="105" spans="1:82" s="19" customFormat="1" ht="15" customHeight="1">
      <c r="B105" s="207" t="s">
        <v>174</v>
      </c>
      <c r="C105" s="207"/>
      <c r="D105" s="97">
        <f>E15</f>
        <v>4</v>
      </c>
      <c r="E105" s="206"/>
    </row>
    <row r="106" spans="1:82" s="19" customFormat="1" ht="15" customHeight="1">
      <c r="B106" s="211" t="s">
        <v>175</v>
      </c>
      <c r="C106" s="211"/>
      <c r="D106" s="98">
        <f>D104*D105</f>
        <v>19658.400000000001</v>
      </c>
      <c r="E106" s="206"/>
    </row>
    <row r="107" spans="1:82" s="19" customFormat="1" ht="15" customHeight="1">
      <c r="B107" s="211" t="s">
        <v>176</v>
      </c>
      <c r="C107" s="211"/>
      <c r="D107" s="98">
        <f>D106*12</f>
        <v>235900.80000000002</v>
      </c>
      <c r="E107" s="206"/>
    </row>
    <row r="108" spans="1:82" s="19" customFormat="1" ht="15" customHeight="1">
      <c r="B108" s="233" t="s">
        <v>177</v>
      </c>
      <c r="C108" s="233"/>
      <c r="D108" s="117">
        <f>D106*24</f>
        <v>471801.60000000003</v>
      </c>
      <c r="E108" s="206"/>
    </row>
    <row r="109" spans="1:82" s="19" customFormat="1" ht="6.75" customHeight="1">
      <c r="C109" s="51"/>
      <c r="D109" s="100"/>
    </row>
    <row r="110" spans="1:82" s="19" customFormat="1" ht="15.2" customHeight="1">
      <c r="B110" s="203" t="s">
        <v>178</v>
      </c>
      <c r="C110" s="203"/>
      <c r="D110" s="203"/>
      <c r="E110" s="203"/>
      <c r="CA110" s="20"/>
      <c r="CB110" s="20"/>
    </row>
    <row r="111" spans="1:82" s="19" customFormat="1" ht="15.2" customHeight="1">
      <c r="B111" s="32" t="s">
        <v>179</v>
      </c>
      <c r="C111" s="101">
        <v>8.3299999999999999E-2</v>
      </c>
      <c r="D111" s="52">
        <f>$C$26*C111</f>
        <v>236.11135099999998</v>
      </c>
      <c r="E111" s="204" t="s">
        <v>100</v>
      </c>
      <c r="CA111" s="20"/>
      <c r="CB111" s="20"/>
    </row>
    <row r="112" spans="1:82" s="19" customFormat="1" ht="15.2" customHeight="1">
      <c r="B112" s="32" t="s">
        <v>180</v>
      </c>
      <c r="C112" s="101">
        <v>0.121</v>
      </c>
      <c r="D112" s="52">
        <f>$C$26*C112</f>
        <v>342.97086999999999</v>
      </c>
      <c r="E112" s="204"/>
      <c r="CA112" s="20"/>
      <c r="CB112" s="20"/>
    </row>
    <row r="113" spans="2:82" s="19" customFormat="1" outlineLevel="1">
      <c r="B113" s="72" t="s">
        <v>181</v>
      </c>
      <c r="C113" s="102" t="e">
        <f>VLOOKUP(C32,C120:D122,2,1)</f>
        <v>#N/A</v>
      </c>
      <c r="D113" s="52" t="e">
        <f>$C$26*C113</f>
        <v>#N/A</v>
      </c>
      <c r="E113" s="53" t="s">
        <v>108</v>
      </c>
      <c r="F113" s="19" t="s">
        <v>182</v>
      </c>
      <c r="CC113" s="20"/>
      <c r="CD113" s="20"/>
    </row>
    <row r="114" spans="2:82" s="19" customFormat="1" outlineLevel="1">
      <c r="B114" s="32" t="s">
        <v>183</v>
      </c>
      <c r="C114" s="101">
        <v>0.05</v>
      </c>
      <c r="D114" s="52">
        <f>$C$26*C114</f>
        <v>141.7235</v>
      </c>
      <c r="E114" s="53" t="s">
        <v>100</v>
      </c>
      <c r="CC114" s="20"/>
      <c r="CD114" s="20"/>
    </row>
    <row r="115" spans="2:82" s="19" customFormat="1" ht="12.75" customHeight="1" outlineLevel="1">
      <c r="B115" s="205" t="s">
        <v>184</v>
      </c>
      <c r="C115" s="205"/>
      <c r="D115" s="65" t="e">
        <f>SUM(D111:D114)</f>
        <v>#N/A</v>
      </c>
      <c r="E115" s="206" t="s">
        <v>102</v>
      </c>
      <c r="CC115" s="20"/>
      <c r="CD115" s="20"/>
    </row>
    <row r="116" spans="2:82" s="19" customFormat="1" ht="15" customHeight="1" outlineLevel="1">
      <c r="B116" s="207" t="s">
        <v>185</v>
      </c>
      <c r="C116" s="207"/>
      <c r="D116" s="97">
        <f>D105</f>
        <v>4</v>
      </c>
      <c r="E116" s="206"/>
    </row>
    <row r="117" spans="2:82" s="19" customFormat="1" ht="15" customHeight="1">
      <c r="B117" s="208" t="s">
        <v>186</v>
      </c>
      <c r="C117" s="208"/>
      <c r="D117" s="103" t="e">
        <f>D115*D116</f>
        <v>#N/A</v>
      </c>
      <c r="E117" s="206"/>
      <c r="F117" s="104"/>
    </row>
    <row r="118" spans="2:82" s="19" customFormat="1" ht="10.5" customHeight="1">
      <c r="C118" s="51"/>
      <c r="D118" s="51"/>
      <c r="E118" s="51"/>
    </row>
    <row r="119" spans="2:82" s="19" customFormat="1" ht="38.25" hidden="1">
      <c r="C119" s="105" t="s">
        <v>187</v>
      </c>
      <c r="D119" s="106" t="s">
        <v>181</v>
      </c>
      <c r="E119" s="51"/>
    </row>
    <row r="120" spans="2:82" s="19" customFormat="1" hidden="1">
      <c r="C120" s="101">
        <v>0.01</v>
      </c>
      <c r="D120" s="101">
        <v>7.3899999999999993E-2</v>
      </c>
      <c r="E120" s="51"/>
    </row>
    <row r="121" spans="2:82" s="19" customFormat="1" hidden="1">
      <c r="C121" s="101">
        <v>0.02</v>
      </c>
      <c r="D121" s="101">
        <v>7.5999999999999998E-2</v>
      </c>
      <c r="E121" s="51"/>
    </row>
    <row r="122" spans="2:82" s="19" customFormat="1" hidden="1">
      <c r="C122" s="101">
        <v>0.03</v>
      </c>
      <c r="D122" s="101">
        <v>7.8200000000000006E-2</v>
      </c>
      <c r="E122" s="51"/>
    </row>
    <row r="123" spans="2:82" s="19" customFormat="1" hidden="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sheetData>
  <sheetProtection algorithmName="SHA-512" hashValue="21i7wewGB1r65DBn+z/VtQhKpYbRBlIWthvpm8Xo6dngoEseXO35G1KkEwOUXl0n06/LJHSkkxG24N0PmjRT/A==" saltValue="hjaRkrYIZs9hqsB5v0egqA==" spinCount="100000" sheet="1" objects="1" scenarios="1"/>
  <mergeCells count="79">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3:C83"/>
    <mergeCell ref="B85:C85"/>
    <mergeCell ref="D86:E86"/>
    <mergeCell ref="B87:E87"/>
    <mergeCell ref="B88:E88"/>
    <mergeCell ref="E89:E90"/>
    <mergeCell ref="B92:D92"/>
    <mergeCell ref="B93:C93"/>
    <mergeCell ref="B95:E95"/>
    <mergeCell ref="E96:E98"/>
    <mergeCell ref="D102:E102"/>
    <mergeCell ref="B103:E103"/>
    <mergeCell ref="B104:C104"/>
    <mergeCell ref="E104:E108"/>
    <mergeCell ref="B105:C105"/>
    <mergeCell ref="B106:C106"/>
    <mergeCell ref="B107:C107"/>
    <mergeCell ref="B108:C108"/>
    <mergeCell ref="B110:E110"/>
    <mergeCell ref="E111:E112"/>
    <mergeCell ref="B115:C115"/>
    <mergeCell ref="E115:E117"/>
    <mergeCell ref="B116:C116"/>
    <mergeCell ref="B117:C117"/>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566"/>
  <sheetViews>
    <sheetView showGridLines="0" topLeftCell="A99" zoomScaleNormal="100" workbookViewId="0">
      <selection activeCell="C114" sqref="C114"/>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200</v>
      </c>
      <c r="C15" s="231" t="s">
        <v>201</v>
      </c>
      <c r="D15" s="231"/>
      <c r="E15" s="44">
        <v>11</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202</v>
      </c>
      <c r="F19" s="38"/>
    </row>
    <row r="20" spans="1:82" ht="15" customHeight="1">
      <c r="B20" s="224" t="s">
        <v>94</v>
      </c>
      <c r="C20" s="224"/>
      <c r="D20" s="224"/>
      <c r="E20" s="48">
        <v>3107.37</v>
      </c>
      <c r="F20" s="49"/>
    </row>
    <row r="21" spans="1:82" s="19" customFormat="1" ht="6.95" customHeight="1">
      <c r="B21" s="50"/>
      <c r="C21" s="51"/>
      <c r="D21" s="51"/>
      <c r="E21" s="51"/>
    </row>
    <row r="22" spans="1:82" ht="30.75" customHeight="1">
      <c r="B22" s="225" t="str">
        <f>B15</f>
        <v>Motorista</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f>E20</f>
        <v>3107.37</v>
      </c>
      <c r="D25" s="220"/>
      <c r="E25" s="53" t="s">
        <v>100</v>
      </c>
      <c r="F25" s="19"/>
      <c r="CC25" s="20"/>
      <c r="CD25" s="20"/>
    </row>
    <row r="26" spans="1:82" ht="15.2" customHeight="1">
      <c r="A26" s="20"/>
      <c r="B26" s="54" t="s">
        <v>101</v>
      </c>
      <c r="C26" s="222">
        <f>C25</f>
        <v>3107.37</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621.47</v>
      </c>
      <c r="E30" s="204" t="s">
        <v>100</v>
      </c>
      <c r="CC30" s="20"/>
      <c r="CD30" s="20"/>
    </row>
    <row r="31" spans="1:82" s="19" customFormat="1" ht="15.2" customHeight="1" outlineLevel="1">
      <c r="B31" s="24" t="s">
        <v>106</v>
      </c>
      <c r="C31" s="61">
        <v>2.5000000000000001E-2</v>
      </c>
      <c r="D31" s="62">
        <f t="shared" si="0"/>
        <v>77.680000000000007</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46.61</v>
      </c>
      <c r="E33" s="204" t="s">
        <v>100</v>
      </c>
      <c r="CC33" s="20"/>
      <c r="CD33" s="20"/>
    </row>
    <row r="34" spans="2:82" s="19" customFormat="1" ht="15.2" customHeight="1" outlineLevel="1">
      <c r="B34" s="24" t="s">
        <v>111</v>
      </c>
      <c r="C34" s="61">
        <v>0.01</v>
      </c>
      <c r="D34" s="62">
        <f t="shared" si="0"/>
        <v>31.07</v>
      </c>
      <c r="E34" s="204"/>
      <c r="CC34" s="20"/>
      <c r="CD34" s="20"/>
    </row>
    <row r="35" spans="2:82" s="19" customFormat="1" ht="15.2" customHeight="1" outlineLevel="1">
      <c r="B35" s="24" t="s">
        <v>112</v>
      </c>
      <c r="C35" s="61">
        <v>6.0000000000000001E-3</v>
      </c>
      <c r="D35" s="62">
        <f t="shared" si="0"/>
        <v>18.64</v>
      </c>
      <c r="E35" s="204"/>
      <c r="CC35" s="20"/>
      <c r="CD35" s="20"/>
    </row>
    <row r="36" spans="2:82" s="19" customFormat="1" ht="15.2" customHeight="1" outlineLevel="1">
      <c r="B36" s="24" t="s">
        <v>113</v>
      </c>
      <c r="C36" s="61">
        <v>2E-3</v>
      </c>
      <c r="D36" s="62">
        <f t="shared" si="0"/>
        <v>6.21</v>
      </c>
      <c r="E36" s="204"/>
      <c r="CC36" s="20"/>
      <c r="CD36" s="20"/>
    </row>
    <row r="37" spans="2:82" s="19" customFormat="1" ht="15.2" customHeight="1" outlineLevel="1">
      <c r="B37" s="24" t="s">
        <v>114</v>
      </c>
      <c r="C37" s="61">
        <v>0.08</v>
      </c>
      <c r="D37" s="62">
        <f t="shared" si="0"/>
        <v>248.59</v>
      </c>
      <c r="E37" s="204"/>
      <c r="CC37" s="20"/>
      <c r="CD37" s="20"/>
    </row>
    <row r="38" spans="2:82" s="19" customFormat="1" ht="15.2" customHeight="1" outlineLevel="1">
      <c r="B38" s="26" t="s">
        <v>115</v>
      </c>
      <c r="C38" s="64">
        <f>SUM(C30:C37)</f>
        <v>0.33800000000000002</v>
      </c>
      <c r="D38" s="65">
        <f>SUM(D30:D37)</f>
        <v>1050.2700000000002</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258.95</v>
      </c>
      <c r="E41" s="204" t="s">
        <v>100</v>
      </c>
      <c r="CC41" s="20"/>
      <c r="CD41" s="20"/>
    </row>
    <row r="42" spans="2:82" s="19" customFormat="1" ht="15.2" customHeight="1" outlineLevel="2">
      <c r="B42" s="24" t="s">
        <v>118</v>
      </c>
      <c r="C42" s="61">
        <f>1/3/12</f>
        <v>2.7777777777777776E-2</v>
      </c>
      <c r="D42" s="62">
        <f>ROUND(C42*(C$26),2)</f>
        <v>86.32</v>
      </c>
      <c r="E42" s="204"/>
      <c r="CC42" s="20"/>
      <c r="CD42" s="20"/>
    </row>
    <row r="43" spans="2:82" s="19" customFormat="1" ht="15.2" customHeight="1" outlineLevel="2">
      <c r="B43" s="26" t="s">
        <v>119</v>
      </c>
      <c r="C43" s="64">
        <f>SUM(C41:C42)</f>
        <v>0.1111111111111111</v>
      </c>
      <c r="D43" s="65">
        <f>SUM(D41:D42)</f>
        <v>345.27</v>
      </c>
      <c r="E43" s="53" t="s">
        <v>102</v>
      </c>
      <c r="CC43" s="20"/>
      <c r="CD43" s="20"/>
    </row>
    <row r="44" spans="2:82" s="19" customFormat="1" ht="15.2" customHeight="1" outlineLevel="2">
      <c r="B44" s="24" t="s">
        <v>120</v>
      </c>
      <c r="C44" s="61">
        <f>C43*C38</f>
        <v>3.7555555555555557E-2</v>
      </c>
      <c r="D44" s="62">
        <f>ROUND(C26*C44,2)</f>
        <v>116.7</v>
      </c>
      <c r="E44" s="66" t="s">
        <v>100</v>
      </c>
      <c r="CC44" s="20"/>
      <c r="CD44" s="20"/>
    </row>
    <row r="45" spans="2:82" s="19" customFormat="1" ht="15.2" customHeight="1" outlineLevel="1">
      <c r="B45" s="26" t="s">
        <v>121</v>
      </c>
      <c r="C45" s="64">
        <f>SUM(C44+C43)</f>
        <v>0.14866666666666667</v>
      </c>
      <c r="D45" s="65">
        <f>SUM(D43:D44)</f>
        <v>461.96999999999997</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transporte'!F6</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transporte'!F20</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1512.2400000000002</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60.42</v>
      </c>
      <c r="E73" s="204" t="s">
        <v>100</v>
      </c>
      <c r="CC73" s="20"/>
      <c r="CD73" s="20"/>
    </row>
    <row r="74" spans="2:82" s="19" customFormat="1" ht="26.25" customHeight="1" outlineLevel="1">
      <c r="B74" s="25" t="s">
        <v>148</v>
      </c>
      <c r="C74" s="75">
        <f>C38*C73</f>
        <v>6.5722222222222224E-3</v>
      </c>
      <c r="D74" s="52">
        <f>ROUND(C$26*C74,2)</f>
        <v>20.420000000000002</v>
      </c>
      <c r="E74" s="204"/>
      <c r="CC74" s="20"/>
      <c r="CD74" s="20"/>
    </row>
    <row r="75" spans="2:82" s="19" customFormat="1" ht="17.25" customHeight="1" outlineLevel="1">
      <c r="B75" s="72" t="s">
        <v>149</v>
      </c>
      <c r="C75" s="73">
        <f>1*0.08*0.4</f>
        <v>3.2000000000000001E-2</v>
      </c>
      <c r="D75" s="52">
        <f>ROUND((C$26+D43)*C75,2)</f>
        <v>110.48</v>
      </c>
      <c r="E75" s="204"/>
      <c r="CC75" s="20"/>
      <c r="CD75" s="20"/>
    </row>
    <row r="76" spans="2:82" s="19" customFormat="1" ht="27.75" customHeight="1" outlineLevel="1">
      <c r="B76" s="72" t="s">
        <v>150</v>
      </c>
      <c r="C76" s="76">
        <v>1.56</v>
      </c>
      <c r="D76" s="77">
        <f>ROUND((C26/12)*1.56,2)</f>
        <v>403.96</v>
      </c>
      <c r="E76" s="204"/>
      <c r="CC76" s="20"/>
      <c r="CD76" s="20"/>
    </row>
    <row r="77" spans="2:82" s="19" customFormat="1" ht="15" customHeight="1" outlineLevel="1">
      <c r="B77" s="72" t="s">
        <v>151</v>
      </c>
      <c r="C77" s="75">
        <f>C76*0.08%</f>
        <v>1.2480000000000002E-3</v>
      </c>
      <c r="D77" s="77">
        <f>ROUND(D76*C77,2)</f>
        <v>0.5</v>
      </c>
      <c r="E77" s="204"/>
      <c r="CC77" s="20"/>
      <c r="CD77" s="20"/>
    </row>
    <row r="78" spans="2:82" s="19" customFormat="1" ht="15.2" customHeight="1" outlineLevel="1">
      <c r="B78" s="72" t="s">
        <v>152</v>
      </c>
      <c r="C78" s="75">
        <f>(1*0.08*0.4)*1.56</f>
        <v>4.9920000000000006E-2</v>
      </c>
      <c r="D78" s="77">
        <f>ROUND((C$26+D43)*C78,2)</f>
        <v>172.36</v>
      </c>
      <c r="E78" s="204"/>
      <c r="CC78" s="20"/>
      <c r="CD78" s="20"/>
    </row>
    <row r="79" spans="2:82" s="19" customFormat="1" ht="15.2" customHeight="1">
      <c r="B79" s="54" t="s">
        <v>153</v>
      </c>
      <c r="C79" s="78">
        <f>SUM(C73:C73)</f>
        <v>1.9444444444444445E-2</v>
      </c>
      <c r="D79" s="55">
        <f>SUM(D73:D78)</f>
        <v>768.14</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outlineLevel="1">
      <c r="B82" s="207" t="s">
        <v>199</v>
      </c>
      <c r="C82" s="207"/>
      <c r="D82" s="52">
        <f>(Uniforme!H18+Uniforme!H37)/2</f>
        <v>0</v>
      </c>
      <c r="E82" s="53" t="s">
        <v>108</v>
      </c>
      <c r="F82" s="19" t="s">
        <v>124</v>
      </c>
      <c r="CC82" s="20"/>
      <c r="CD82" s="20"/>
    </row>
    <row r="83" spans="2:82" s="19" customFormat="1" ht="15.2" customHeight="1">
      <c r="B83" s="218" t="s">
        <v>155</v>
      </c>
      <c r="C83" s="218"/>
      <c r="D83" s="55">
        <f>D82</f>
        <v>0</v>
      </c>
      <c r="E83" s="56" t="s">
        <v>102</v>
      </c>
      <c r="CC83" s="20"/>
      <c r="CD83" s="20"/>
    </row>
    <row r="84" spans="2:82" s="19" customFormat="1" ht="6.95" customHeight="1">
      <c r="B84" s="79"/>
      <c r="C84" s="50"/>
      <c r="D84" s="50"/>
      <c r="E84" s="71"/>
      <c r="CC84" s="20"/>
      <c r="CD84" s="20"/>
    </row>
    <row r="85" spans="2:82" ht="13.5" customHeight="1">
      <c r="B85" s="216" t="s">
        <v>157</v>
      </c>
      <c r="C85" s="216"/>
      <c r="D85" s="80">
        <f>D83+D79+D70+C26</f>
        <v>5387.75</v>
      </c>
      <c r="E85" s="81" t="s">
        <v>102</v>
      </c>
      <c r="F85" s="19"/>
      <c r="CC85" s="20"/>
      <c r="CD85" s="20"/>
    </row>
    <row r="86" spans="2:82" s="19" customFormat="1" ht="6.95" customHeight="1">
      <c r="B86" s="58"/>
      <c r="C86" s="59"/>
      <c r="D86" s="217"/>
      <c r="E86" s="217"/>
      <c r="CC86" s="20"/>
      <c r="CD86" s="20"/>
    </row>
    <row r="87" spans="2:82" s="19" customFormat="1" ht="15.2" customHeight="1">
      <c r="B87" s="209" t="s">
        <v>158</v>
      </c>
      <c r="C87" s="209"/>
      <c r="D87" s="209"/>
      <c r="E87" s="209"/>
      <c r="CC87" s="20"/>
      <c r="CD87" s="20"/>
    </row>
    <row r="88" spans="2:82" s="19" customFormat="1" ht="15.2" customHeight="1">
      <c r="B88" s="190" t="s">
        <v>159</v>
      </c>
      <c r="C88" s="190"/>
      <c r="D88" s="190"/>
      <c r="E88" s="190"/>
      <c r="CC88" s="20"/>
      <c r="CD88" s="20"/>
    </row>
    <row r="89" spans="2:82" ht="15.2" customHeight="1" outlineLevel="1">
      <c r="B89" s="32" t="s">
        <v>160</v>
      </c>
      <c r="C89" s="82"/>
      <c r="D89" s="62">
        <f>ROUND(D$85*C89,2)</f>
        <v>0</v>
      </c>
      <c r="E89" s="204" t="s">
        <v>108</v>
      </c>
      <c r="F89" s="19" t="s">
        <v>161</v>
      </c>
      <c r="CC89" s="20"/>
      <c r="CD89" s="20"/>
    </row>
    <row r="90" spans="2:82" ht="15.2" customHeight="1" outlineLevel="1">
      <c r="B90" s="32" t="s">
        <v>162</v>
      </c>
      <c r="C90" s="82"/>
      <c r="D90" s="62">
        <f>ROUND((D$85+D89)*C90,2)</f>
        <v>0</v>
      </c>
      <c r="E90" s="204"/>
      <c r="F90" s="19" t="s">
        <v>161</v>
      </c>
      <c r="CC90" s="20"/>
      <c r="CD90" s="20"/>
    </row>
    <row r="91" spans="2:82" ht="15.2" customHeight="1">
      <c r="B91" s="26" t="s">
        <v>163</v>
      </c>
      <c r="C91" s="83">
        <f>SUM(C89:C90)</f>
        <v>0</v>
      </c>
      <c r="D91" s="65">
        <f>SUM(D89:D90)</f>
        <v>0</v>
      </c>
      <c r="E91" s="53" t="s">
        <v>102</v>
      </c>
      <c r="F91" s="19"/>
      <c r="CC91" s="20"/>
      <c r="CD91" s="20"/>
    </row>
    <row r="92" spans="2:82" ht="3.6" customHeight="1">
      <c r="B92" s="213"/>
      <c r="C92" s="213"/>
      <c r="D92" s="213"/>
      <c r="E92" s="71"/>
      <c r="F92" s="19"/>
      <c r="CC92" s="20"/>
      <c r="CD92" s="20"/>
    </row>
    <row r="93" spans="2:82" ht="25.5" customHeight="1">
      <c r="B93" s="214" t="s">
        <v>164</v>
      </c>
      <c r="C93" s="214"/>
      <c r="D93" s="84">
        <f>D85+D91</f>
        <v>5387.75</v>
      </c>
      <c r="E93" s="81" t="s">
        <v>102</v>
      </c>
      <c r="F93" s="19"/>
      <c r="CC93" s="20"/>
      <c r="CD93" s="20"/>
    </row>
    <row r="94" spans="2:82" ht="3.2" customHeight="1">
      <c r="B94" s="85"/>
      <c r="C94" s="86"/>
      <c r="D94" s="87"/>
      <c r="E94" s="88"/>
      <c r="F94" s="19"/>
      <c r="CC94" s="20"/>
      <c r="CD94" s="20"/>
    </row>
    <row r="95" spans="2:82" ht="15.2" customHeight="1">
      <c r="B95" s="190" t="s">
        <v>165</v>
      </c>
      <c r="C95" s="190"/>
      <c r="D95" s="190"/>
      <c r="E95" s="190"/>
      <c r="F95" s="19"/>
      <c r="CC95" s="20"/>
      <c r="CD95" s="20"/>
    </row>
    <row r="96" spans="2:82" ht="15.2" customHeight="1" outlineLevel="1">
      <c r="B96" s="24" t="s">
        <v>166</v>
      </c>
      <c r="C96" s="82"/>
      <c r="D96" s="62">
        <f>ROUND(D$100*C96,2)</f>
        <v>0</v>
      </c>
      <c r="E96" s="204" t="s">
        <v>108</v>
      </c>
      <c r="F96" s="19" t="s">
        <v>167</v>
      </c>
      <c r="CC96" s="20"/>
      <c r="CD96" s="20"/>
    </row>
    <row r="97" spans="1:82" ht="15.2" customHeight="1" outlineLevel="1">
      <c r="B97" s="24" t="s">
        <v>168</v>
      </c>
      <c r="C97" s="82"/>
      <c r="D97" s="62">
        <f>ROUND(D$100*C97,2)</f>
        <v>0</v>
      </c>
      <c r="E97" s="204"/>
      <c r="F97" s="19" t="s">
        <v>167</v>
      </c>
      <c r="CC97" s="20"/>
      <c r="CD97" s="20"/>
    </row>
    <row r="98" spans="1:82" ht="15.2" customHeight="1" outlineLevel="1">
      <c r="B98" s="24" t="s">
        <v>169</v>
      </c>
      <c r="C98" s="82"/>
      <c r="D98" s="62">
        <f>ROUND(D$100*C98,2)</f>
        <v>0</v>
      </c>
      <c r="E98" s="204"/>
      <c r="F98" s="19" t="s">
        <v>167</v>
      </c>
      <c r="CC98" s="20"/>
      <c r="CD98" s="20"/>
    </row>
    <row r="99" spans="1:82" s="38" customFormat="1" ht="15.2" customHeight="1">
      <c r="A99" s="89"/>
      <c r="B99" s="26" t="s">
        <v>170</v>
      </c>
      <c r="C99" s="83">
        <f>SUM(C96:C98)</f>
        <v>0</v>
      </c>
      <c r="D99" s="65">
        <f>SUM(D96:D98)</f>
        <v>0</v>
      </c>
      <c r="E99" s="53" t="s">
        <v>102</v>
      </c>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row>
    <row r="100" spans="1:82" s="95" customFormat="1" ht="11.25" hidden="1" customHeight="1">
      <c r="A100" s="90"/>
      <c r="B100" s="91"/>
      <c r="C100" s="92">
        <f>1-C99</f>
        <v>1</v>
      </c>
      <c r="D100" s="93">
        <f>ROUND(D93/C100,2)</f>
        <v>5387.75</v>
      </c>
      <c r="E100" s="94"/>
      <c r="F100" s="19"/>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row>
    <row r="101" spans="1:82" s="19" customFormat="1" ht="15.2" customHeight="1">
      <c r="B101" s="54" t="s">
        <v>171</v>
      </c>
      <c r="C101" s="55">
        <f>C91+C99</f>
        <v>0</v>
      </c>
      <c r="D101" s="55">
        <f>D91+D99</f>
        <v>0</v>
      </c>
      <c r="E101" s="56" t="s">
        <v>102</v>
      </c>
      <c r="CC101" s="20"/>
      <c r="CD101" s="20"/>
    </row>
    <row r="102" spans="1:82" s="19" customFormat="1" ht="6.95" customHeight="1">
      <c r="B102" s="58"/>
      <c r="C102" s="59"/>
      <c r="D102" s="215"/>
      <c r="E102" s="215"/>
      <c r="CC102" s="20"/>
      <c r="CD102" s="20"/>
    </row>
    <row r="103" spans="1:82" s="19" customFormat="1" ht="15.2" customHeight="1">
      <c r="B103" s="209" t="s">
        <v>172</v>
      </c>
      <c r="C103" s="209"/>
      <c r="D103" s="209"/>
      <c r="E103" s="209"/>
      <c r="CC103" s="20"/>
      <c r="CD103" s="20"/>
    </row>
    <row r="104" spans="1:82" s="19" customFormat="1" ht="12.75" customHeight="1">
      <c r="B104" s="210" t="s">
        <v>173</v>
      </c>
      <c r="C104" s="210"/>
      <c r="D104" s="96">
        <f>D85+D101</f>
        <v>5387.75</v>
      </c>
      <c r="E104" s="206" t="s">
        <v>102</v>
      </c>
      <c r="CC104" s="20"/>
      <c r="CD104" s="20"/>
    </row>
    <row r="105" spans="1:82" s="19" customFormat="1" ht="15" customHeight="1">
      <c r="B105" s="207" t="s">
        <v>174</v>
      </c>
      <c r="C105" s="207"/>
      <c r="D105" s="97">
        <f>E15</f>
        <v>11</v>
      </c>
      <c r="E105" s="206"/>
    </row>
    <row r="106" spans="1:82" s="19" customFormat="1" ht="15" customHeight="1">
      <c r="B106" s="211" t="s">
        <v>175</v>
      </c>
      <c r="C106" s="211"/>
      <c r="D106" s="98">
        <f>D104*D105</f>
        <v>59265.25</v>
      </c>
      <c r="E106" s="206"/>
    </row>
    <row r="107" spans="1:82" s="19" customFormat="1" ht="15" customHeight="1">
      <c r="B107" s="211" t="s">
        <v>176</v>
      </c>
      <c r="C107" s="211"/>
      <c r="D107" s="98">
        <f>D106*12</f>
        <v>711183</v>
      </c>
      <c r="E107" s="206"/>
    </row>
    <row r="108" spans="1:82" s="19" customFormat="1" ht="15" customHeight="1">
      <c r="B108" s="233" t="s">
        <v>177</v>
      </c>
      <c r="C108" s="233"/>
      <c r="D108" s="117">
        <f>D106*24</f>
        <v>1422366</v>
      </c>
      <c r="E108" s="206"/>
    </row>
    <row r="109" spans="1:82" s="19" customFormat="1" ht="6.75" customHeight="1">
      <c r="C109" s="51"/>
      <c r="D109" s="100"/>
    </row>
    <row r="110" spans="1:82" s="19" customFormat="1" ht="15.2" customHeight="1">
      <c r="B110" s="203" t="s">
        <v>178</v>
      </c>
      <c r="C110" s="203"/>
      <c r="D110" s="203"/>
      <c r="E110" s="203"/>
      <c r="CA110" s="20"/>
      <c r="CB110" s="20"/>
    </row>
    <row r="111" spans="1:82" s="19" customFormat="1" ht="15.2" customHeight="1">
      <c r="B111" s="32" t="s">
        <v>179</v>
      </c>
      <c r="C111" s="101">
        <v>8.3299999999999999E-2</v>
      </c>
      <c r="D111" s="52">
        <f>$C$26*C111</f>
        <v>258.84392099999997</v>
      </c>
      <c r="E111" s="204" t="s">
        <v>100</v>
      </c>
      <c r="CA111" s="20"/>
      <c r="CB111" s="20"/>
    </row>
    <row r="112" spans="1:82" s="19" customFormat="1" ht="15.2" customHeight="1">
      <c r="B112" s="32" t="s">
        <v>180</v>
      </c>
      <c r="C112" s="101">
        <v>0.121</v>
      </c>
      <c r="D112" s="52">
        <f>$C$26*C112</f>
        <v>375.99176999999997</v>
      </c>
      <c r="E112" s="204"/>
      <c r="CA112" s="20"/>
      <c r="CB112" s="20"/>
    </row>
    <row r="113" spans="2:82" s="19" customFormat="1" outlineLevel="1">
      <c r="B113" s="72" t="s">
        <v>181</v>
      </c>
      <c r="C113" s="102" t="e">
        <f>VLOOKUP(C32,C120:D122,2,1)</f>
        <v>#N/A</v>
      </c>
      <c r="D113" s="52" t="e">
        <f>$C$26*C113</f>
        <v>#N/A</v>
      </c>
      <c r="E113" s="53" t="s">
        <v>108</v>
      </c>
      <c r="F113" s="19" t="s">
        <v>182</v>
      </c>
      <c r="CC113" s="20"/>
      <c r="CD113" s="20"/>
    </row>
    <row r="114" spans="2:82" s="19" customFormat="1" outlineLevel="1">
      <c r="B114" s="32" t="s">
        <v>183</v>
      </c>
      <c r="C114" s="101">
        <v>0.05</v>
      </c>
      <c r="D114" s="52">
        <f>$C$26*C114</f>
        <v>155.36850000000001</v>
      </c>
      <c r="E114" s="53" t="s">
        <v>100</v>
      </c>
      <c r="CC114" s="20"/>
      <c r="CD114" s="20"/>
    </row>
    <row r="115" spans="2:82" s="19" customFormat="1" ht="12.75" customHeight="1" outlineLevel="1">
      <c r="B115" s="205" t="s">
        <v>184</v>
      </c>
      <c r="C115" s="205"/>
      <c r="D115" s="65" t="e">
        <f>SUM(D111:D114)</f>
        <v>#N/A</v>
      </c>
      <c r="E115" s="206" t="s">
        <v>102</v>
      </c>
      <c r="CC115" s="20"/>
      <c r="CD115" s="20"/>
    </row>
    <row r="116" spans="2:82" s="19" customFormat="1" ht="15" customHeight="1" outlineLevel="1">
      <c r="B116" s="207" t="s">
        <v>185</v>
      </c>
      <c r="C116" s="207"/>
      <c r="D116" s="97">
        <f>D105</f>
        <v>11</v>
      </c>
      <c r="E116" s="206"/>
    </row>
    <row r="117" spans="2:82" s="19" customFormat="1" ht="15" customHeight="1">
      <c r="B117" s="208" t="s">
        <v>186</v>
      </c>
      <c r="C117" s="208"/>
      <c r="D117" s="103" t="e">
        <f>D115*D116</f>
        <v>#N/A</v>
      </c>
      <c r="E117" s="206"/>
      <c r="F117" s="104"/>
    </row>
    <row r="118" spans="2:82" s="19" customFormat="1" ht="12" customHeight="1">
      <c r="C118" s="51"/>
      <c r="D118" s="51"/>
      <c r="E118" s="51"/>
    </row>
    <row r="119" spans="2:82" s="19" customFormat="1" ht="38.25" hidden="1">
      <c r="C119" s="105" t="s">
        <v>187</v>
      </c>
      <c r="D119" s="106" t="s">
        <v>181</v>
      </c>
      <c r="E119" s="51"/>
    </row>
    <row r="120" spans="2:82" s="19" customFormat="1" hidden="1">
      <c r="C120" s="101">
        <v>0.01</v>
      </c>
      <c r="D120" s="101">
        <v>7.3899999999999993E-2</v>
      </c>
      <c r="E120" s="51"/>
    </row>
    <row r="121" spans="2:82" s="19" customFormat="1" hidden="1">
      <c r="C121" s="101">
        <v>0.02</v>
      </c>
      <c r="D121" s="101">
        <v>7.5999999999999998E-2</v>
      </c>
      <c r="E121" s="51"/>
    </row>
    <row r="122" spans="2:82" s="19" customFormat="1" hidden="1">
      <c r="C122" s="101">
        <v>0.03</v>
      </c>
      <c r="D122" s="101">
        <v>7.8200000000000006E-2</v>
      </c>
      <c r="E122" s="51"/>
    </row>
    <row r="123" spans="2:82" s="19" customFormat="1" hidden="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sheetData>
  <sheetProtection algorithmName="SHA-512" hashValue="DgD1vw01sp6WI1kkqIQy5dJ6w87acNST3rD6U9nRZnjcJsbsB66Dzes/mj0xUQDPX7Er77+o0FSB3xTE5mQABQ==" saltValue="IpZDmnhnJ1ObXcR37SgNEw==" spinCount="100000" sheet="1" objects="1" scenarios="1"/>
  <mergeCells count="79">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3:C83"/>
    <mergeCell ref="B85:C85"/>
    <mergeCell ref="D86:E86"/>
    <mergeCell ref="B87:E87"/>
    <mergeCell ref="B88:E88"/>
    <mergeCell ref="E89:E90"/>
    <mergeCell ref="B92:D92"/>
    <mergeCell ref="B93:C93"/>
    <mergeCell ref="B95:E95"/>
    <mergeCell ref="E96:E98"/>
    <mergeCell ref="D102:E102"/>
    <mergeCell ref="B103:E103"/>
    <mergeCell ref="B104:C104"/>
    <mergeCell ref="E104:E108"/>
    <mergeCell ref="B105:C105"/>
    <mergeCell ref="B106:C106"/>
    <mergeCell ref="B107:C107"/>
    <mergeCell ref="B108:C108"/>
    <mergeCell ref="B110:E110"/>
    <mergeCell ref="E111:E112"/>
    <mergeCell ref="B115:C115"/>
    <mergeCell ref="E115:E117"/>
    <mergeCell ref="B116:C116"/>
    <mergeCell ref="B117:C117"/>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J567"/>
  <sheetViews>
    <sheetView showGridLines="0" topLeftCell="A106" zoomScaleNormal="100" workbookViewId="0">
      <selection activeCell="C115" sqref="C115"/>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203</v>
      </c>
      <c r="C15" s="231" t="s">
        <v>89</v>
      </c>
      <c r="D15" s="231"/>
      <c r="E15" s="44">
        <v>1</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204</v>
      </c>
      <c r="F19" s="38"/>
    </row>
    <row r="20" spans="1:82" ht="15" customHeight="1">
      <c r="B20" s="224" t="s">
        <v>94</v>
      </c>
      <c r="C20" s="224"/>
      <c r="D20" s="224"/>
      <c r="E20" s="48">
        <v>4399.04</v>
      </c>
      <c r="F20" s="49"/>
    </row>
    <row r="21" spans="1:82" ht="15" customHeight="1">
      <c r="B21" s="224" t="s">
        <v>205</v>
      </c>
      <c r="C21" s="224"/>
      <c r="D21" s="224"/>
      <c r="E21" s="48">
        <v>1212</v>
      </c>
    </row>
    <row r="22" spans="1:82" s="19" customFormat="1" ht="6.95" customHeight="1">
      <c r="B22" s="50"/>
      <c r="C22" s="51"/>
      <c r="D22" s="51"/>
      <c r="E22" s="51"/>
    </row>
    <row r="23" spans="1:82" ht="30.75" customHeight="1">
      <c r="B23" s="225" t="str">
        <f>B15</f>
        <v>Fisioterapeuta</v>
      </c>
      <c r="C23" s="226" t="s">
        <v>95</v>
      </c>
      <c r="D23" s="226"/>
      <c r="E23" s="227" t="s">
        <v>96</v>
      </c>
      <c r="F23" s="19"/>
      <c r="CA23" s="20"/>
      <c r="CB23" s="20"/>
      <c r="CC23" s="20"/>
      <c r="CD23" s="20"/>
    </row>
    <row r="24" spans="1:82" ht="30" customHeight="1">
      <c r="B24" s="225"/>
      <c r="C24" s="228" t="s">
        <v>97</v>
      </c>
      <c r="D24" s="228"/>
      <c r="E24" s="227"/>
      <c r="F24" s="19"/>
      <c r="CA24" s="20"/>
      <c r="CB24" s="20"/>
      <c r="CC24" s="20"/>
      <c r="CD24" s="20"/>
    </row>
    <row r="25" spans="1:82" ht="15.2" customHeight="1">
      <c r="B25" s="190" t="s">
        <v>98</v>
      </c>
      <c r="C25" s="190"/>
      <c r="D25" s="190"/>
      <c r="E25" s="190"/>
      <c r="F25" s="19"/>
      <c r="CC25" s="20"/>
      <c r="CD25" s="20"/>
    </row>
    <row r="26" spans="1:82" ht="15.2" customHeight="1" outlineLevel="1">
      <c r="B26" s="32" t="s">
        <v>99</v>
      </c>
      <c r="C26" s="220">
        <f>E20</f>
        <v>4399.04</v>
      </c>
      <c r="D26" s="220"/>
      <c r="E26" s="53" t="s">
        <v>100</v>
      </c>
      <c r="F26" s="19"/>
      <c r="CC26" s="20"/>
      <c r="CD26" s="20"/>
    </row>
    <row r="27" spans="1:82" ht="15.2" customHeight="1" outlineLevel="1">
      <c r="B27" s="119" t="s">
        <v>206</v>
      </c>
      <c r="C27" s="220">
        <f>40%*E21</f>
        <v>484.8</v>
      </c>
      <c r="D27" s="220"/>
      <c r="E27" s="53" t="s">
        <v>100</v>
      </c>
      <c r="F27" s="120" t="s">
        <v>207</v>
      </c>
      <c r="CC27" s="20"/>
      <c r="CD27" s="20"/>
    </row>
    <row r="28" spans="1:82" ht="15.2" customHeight="1">
      <c r="A28" s="20"/>
      <c r="B28" s="54" t="s">
        <v>101</v>
      </c>
      <c r="C28" s="222">
        <f>C26+C27</f>
        <v>4883.84</v>
      </c>
      <c r="D28" s="222"/>
      <c r="E28" s="56" t="s">
        <v>102</v>
      </c>
      <c r="F28" s="19"/>
      <c r="CC28" s="20"/>
      <c r="CD28" s="20"/>
    </row>
    <row r="29" spans="1:82" s="19" customFormat="1" ht="6.95" customHeight="1">
      <c r="B29" s="58"/>
      <c r="C29" s="59"/>
      <c r="D29" s="59"/>
      <c r="E29" s="60"/>
      <c r="CC29" s="20"/>
      <c r="CD29" s="20"/>
    </row>
    <row r="30" spans="1:82" s="19" customFormat="1" ht="15.2" customHeight="1">
      <c r="B30" s="209" t="s">
        <v>103</v>
      </c>
      <c r="C30" s="209"/>
      <c r="D30" s="209"/>
      <c r="E30" s="209"/>
      <c r="CC30" s="20"/>
      <c r="CD30" s="20"/>
    </row>
    <row r="31" spans="1:82" s="19" customFormat="1" ht="27.75" customHeight="1" outlineLevel="1">
      <c r="B31" s="223" t="s">
        <v>104</v>
      </c>
      <c r="C31" s="223"/>
      <c r="D31" s="223"/>
      <c r="E31" s="223"/>
      <c r="CC31" s="20"/>
      <c r="CD31" s="20"/>
    </row>
    <row r="32" spans="1:82" s="19" customFormat="1" ht="15.2" customHeight="1" outlineLevel="1">
      <c r="B32" s="24" t="s">
        <v>105</v>
      </c>
      <c r="C32" s="61">
        <v>0.2</v>
      </c>
      <c r="D32" s="62">
        <f t="shared" ref="D32:D39" si="0">ROUND(C32*C$28,2)</f>
        <v>976.77</v>
      </c>
      <c r="E32" s="204" t="s">
        <v>100</v>
      </c>
      <c r="CC32" s="20"/>
      <c r="CD32" s="20"/>
    </row>
    <row r="33" spans="2:82" s="19" customFormat="1" ht="15.2" customHeight="1" outlineLevel="1">
      <c r="B33" s="24" t="s">
        <v>106</v>
      </c>
      <c r="C33" s="61">
        <v>2.5000000000000001E-2</v>
      </c>
      <c r="D33" s="62">
        <f t="shared" si="0"/>
        <v>122.1</v>
      </c>
      <c r="E33" s="204"/>
      <c r="CC33" s="20"/>
      <c r="CD33" s="20"/>
    </row>
    <row r="34" spans="2:82" s="19" customFormat="1" ht="15.2" customHeight="1" outlineLevel="1">
      <c r="B34" s="32" t="s">
        <v>107</v>
      </c>
      <c r="C34" s="63"/>
      <c r="D34" s="52">
        <f t="shared" si="0"/>
        <v>0</v>
      </c>
      <c r="E34" s="53" t="s">
        <v>108</v>
      </c>
      <c r="F34" s="19" t="s">
        <v>191</v>
      </c>
      <c r="CC34" s="20"/>
      <c r="CD34" s="20"/>
    </row>
    <row r="35" spans="2:82" s="19" customFormat="1" ht="15.2" customHeight="1" outlineLevel="1">
      <c r="B35" s="24" t="s">
        <v>110</v>
      </c>
      <c r="C35" s="61">
        <v>1.4999999999999999E-2</v>
      </c>
      <c r="D35" s="62">
        <f t="shared" si="0"/>
        <v>73.260000000000005</v>
      </c>
      <c r="E35" s="204" t="s">
        <v>100</v>
      </c>
      <c r="CC35" s="20"/>
      <c r="CD35" s="20"/>
    </row>
    <row r="36" spans="2:82" s="19" customFormat="1" ht="15.2" customHeight="1" outlineLevel="1">
      <c r="B36" s="24" t="s">
        <v>111</v>
      </c>
      <c r="C36" s="61">
        <v>0.01</v>
      </c>
      <c r="D36" s="62">
        <f t="shared" si="0"/>
        <v>48.84</v>
      </c>
      <c r="E36" s="204"/>
      <c r="CC36" s="20"/>
      <c r="CD36" s="20"/>
    </row>
    <row r="37" spans="2:82" s="19" customFormat="1" ht="15.2" customHeight="1" outlineLevel="1">
      <c r="B37" s="24" t="s">
        <v>112</v>
      </c>
      <c r="C37" s="61">
        <v>6.0000000000000001E-3</v>
      </c>
      <c r="D37" s="62">
        <f t="shared" si="0"/>
        <v>29.3</v>
      </c>
      <c r="E37" s="204"/>
      <c r="CC37" s="20"/>
      <c r="CD37" s="20"/>
    </row>
    <row r="38" spans="2:82" s="19" customFormat="1" ht="15.2" customHeight="1" outlineLevel="1">
      <c r="B38" s="24" t="s">
        <v>113</v>
      </c>
      <c r="C38" s="61">
        <v>2E-3</v>
      </c>
      <c r="D38" s="62">
        <f t="shared" si="0"/>
        <v>9.77</v>
      </c>
      <c r="E38" s="204"/>
      <c r="CC38" s="20"/>
      <c r="CD38" s="20"/>
    </row>
    <row r="39" spans="2:82" s="19" customFormat="1" ht="15.2" customHeight="1" outlineLevel="1">
      <c r="B39" s="24" t="s">
        <v>114</v>
      </c>
      <c r="C39" s="61">
        <v>0.08</v>
      </c>
      <c r="D39" s="62">
        <f t="shared" si="0"/>
        <v>390.71</v>
      </c>
      <c r="E39" s="204"/>
      <c r="CC39" s="20"/>
      <c r="CD39" s="20"/>
    </row>
    <row r="40" spans="2:82" s="19" customFormat="1" ht="15.2" customHeight="1" outlineLevel="1">
      <c r="B40" s="26" t="s">
        <v>115</v>
      </c>
      <c r="C40" s="64">
        <f>SUM(C32:C39)</f>
        <v>0.33800000000000002</v>
      </c>
      <c r="D40" s="65">
        <f>SUM(D32:D39)</f>
        <v>1650.7499999999998</v>
      </c>
      <c r="E40" s="53" t="s">
        <v>102</v>
      </c>
      <c r="CC40" s="20"/>
      <c r="CD40" s="20"/>
    </row>
    <row r="41" spans="2:82" s="19" customFormat="1" ht="3.6" customHeight="1" outlineLevel="1">
      <c r="B41" s="221"/>
      <c r="C41" s="221"/>
      <c r="D41" s="221"/>
      <c r="E41" s="60"/>
      <c r="CC41" s="20"/>
      <c r="CD41" s="20"/>
    </row>
    <row r="42" spans="2:82" s="19" customFormat="1" ht="15.2" customHeight="1" outlineLevel="1">
      <c r="B42" s="190" t="s">
        <v>116</v>
      </c>
      <c r="C42" s="190"/>
      <c r="D42" s="190"/>
      <c r="E42" s="190"/>
      <c r="CC42" s="20"/>
      <c r="CD42" s="20"/>
    </row>
    <row r="43" spans="2:82" s="19" customFormat="1" ht="15.2" customHeight="1" outlineLevel="2">
      <c r="B43" s="24" t="s">
        <v>117</v>
      </c>
      <c r="C43" s="61">
        <f>1/12</f>
        <v>8.3333333333333329E-2</v>
      </c>
      <c r="D43" s="62">
        <f>ROUND(C43*(C$28),2)</f>
        <v>406.99</v>
      </c>
      <c r="E43" s="204" t="s">
        <v>100</v>
      </c>
      <c r="CC43" s="20"/>
      <c r="CD43" s="20"/>
    </row>
    <row r="44" spans="2:82" s="19" customFormat="1" ht="15.2" customHeight="1" outlineLevel="2">
      <c r="B44" s="24" t="s">
        <v>118</v>
      </c>
      <c r="C44" s="61">
        <f>1/3/12</f>
        <v>2.7777777777777776E-2</v>
      </c>
      <c r="D44" s="62">
        <f>ROUND(C44*(C$28),2)</f>
        <v>135.66</v>
      </c>
      <c r="E44" s="204"/>
      <c r="CC44" s="20"/>
      <c r="CD44" s="20"/>
    </row>
    <row r="45" spans="2:82" s="19" customFormat="1" ht="15.2" customHeight="1" outlineLevel="2">
      <c r="B45" s="26" t="s">
        <v>119</v>
      </c>
      <c r="C45" s="64">
        <f>SUM(C43:C44)</f>
        <v>0.1111111111111111</v>
      </c>
      <c r="D45" s="65">
        <f>SUM(D43:D44)</f>
        <v>542.65</v>
      </c>
      <c r="E45" s="53" t="s">
        <v>102</v>
      </c>
      <c r="CC45" s="20"/>
      <c r="CD45" s="20"/>
    </row>
    <row r="46" spans="2:82" s="19" customFormat="1" ht="15.2" customHeight="1" outlineLevel="2">
      <c r="B46" s="24" t="s">
        <v>120</v>
      </c>
      <c r="C46" s="61">
        <f>C45*C40</f>
        <v>3.7555555555555557E-2</v>
      </c>
      <c r="D46" s="62">
        <f>ROUND(C28*C46,2)</f>
        <v>183.42</v>
      </c>
      <c r="E46" s="66" t="s">
        <v>100</v>
      </c>
      <c r="CC46" s="20"/>
      <c r="CD46" s="20"/>
    </row>
    <row r="47" spans="2:82" s="19" customFormat="1" ht="15.2" customHeight="1" outlineLevel="1">
      <c r="B47" s="26" t="s">
        <v>121</v>
      </c>
      <c r="C47" s="64">
        <f>SUM(C46+C45)</f>
        <v>0.14866666666666667</v>
      </c>
      <c r="D47" s="65">
        <f>SUM(D45:D46)</f>
        <v>726.06999999999994</v>
      </c>
      <c r="E47" s="53" t="s">
        <v>102</v>
      </c>
      <c r="CC47" s="20"/>
      <c r="CD47" s="20"/>
    </row>
    <row r="48" spans="2:82" s="19" customFormat="1" ht="3.6" customHeight="1" outlineLevel="1">
      <c r="B48" s="58"/>
      <c r="C48" s="59"/>
      <c r="D48" s="59"/>
      <c r="E48" s="60"/>
      <c r="CC48" s="20"/>
      <c r="CD48" s="20"/>
    </row>
    <row r="49" spans="2:82" s="19" customFormat="1" ht="15.2" customHeight="1" outlineLevel="1">
      <c r="B49" s="190" t="s">
        <v>122</v>
      </c>
      <c r="C49" s="190"/>
      <c r="D49" s="190"/>
      <c r="E49" s="190"/>
      <c r="CC49" s="20"/>
      <c r="CD49" s="20"/>
    </row>
    <row r="50" spans="2:82" ht="15.2" customHeight="1" outlineLevel="2">
      <c r="B50" s="32" t="s">
        <v>123</v>
      </c>
      <c r="C50" s="220">
        <f>'Vale alimentação e transporte'!F7</f>
        <v>0</v>
      </c>
      <c r="D50" s="220"/>
      <c r="E50" s="204" t="s">
        <v>108</v>
      </c>
      <c r="F50" s="19" t="s">
        <v>124</v>
      </c>
      <c r="CC50" s="20"/>
      <c r="CD50" s="20"/>
    </row>
    <row r="51" spans="2:82" ht="15.2" customHeight="1" outlineLevel="2">
      <c r="B51" s="67" t="s">
        <v>125</v>
      </c>
      <c r="C51" s="68">
        <v>0.06</v>
      </c>
      <c r="D51" s="52">
        <f>IF(((C27*6%)&gt;C50),(-C50),ROUND((-C27*6%),2))</f>
        <v>0</v>
      </c>
      <c r="E51" s="204"/>
      <c r="F51" s="19" t="s">
        <v>124</v>
      </c>
      <c r="CC51" s="20"/>
      <c r="CD51" s="20"/>
    </row>
    <row r="52" spans="2:82" ht="15.2" customHeight="1" outlineLevel="2">
      <c r="B52" s="32" t="s">
        <v>126</v>
      </c>
      <c r="C52" s="220">
        <f>'Vale alimentação e transporte'!F21</f>
        <v>0</v>
      </c>
      <c r="D52" s="220"/>
      <c r="E52" s="204"/>
      <c r="F52" s="19" t="s">
        <v>124</v>
      </c>
      <c r="CC52" s="20"/>
      <c r="CD52" s="20"/>
    </row>
    <row r="53" spans="2:82" ht="15.2" customHeight="1" outlineLevel="2">
      <c r="B53" s="67" t="s">
        <v>127</v>
      </c>
      <c r="C53" s="68">
        <v>0.2</v>
      </c>
      <c r="D53" s="52">
        <f>-ROUND((C52*C53),2)</f>
        <v>0</v>
      </c>
      <c r="E53" s="204"/>
      <c r="F53" s="19" t="s">
        <v>124</v>
      </c>
      <c r="CC53" s="20"/>
      <c r="CD53" s="20"/>
    </row>
    <row r="54" spans="2:82" ht="15.2" customHeight="1" outlineLevel="2">
      <c r="B54" s="69" t="s">
        <v>128</v>
      </c>
      <c r="C54" s="219"/>
      <c r="D54" s="219"/>
      <c r="E54" s="204"/>
      <c r="F54" s="19"/>
      <c r="CC54" s="20"/>
      <c r="CD54" s="20"/>
    </row>
    <row r="55" spans="2:82" ht="25.5" outlineLevel="2">
      <c r="B55" s="70" t="s">
        <v>129</v>
      </c>
      <c r="C55" s="219"/>
      <c r="D55" s="219"/>
      <c r="E55" s="204"/>
      <c r="F55" s="19"/>
      <c r="CC55" s="20"/>
      <c r="CD55" s="20"/>
    </row>
    <row r="56" spans="2:82" ht="15.2" customHeight="1" outlineLevel="2">
      <c r="B56" s="69" t="s">
        <v>130</v>
      </c>
      <c r="C56" s="219"/>
      <c r="D56" s="219"/>
      <c r="E56" s="204"/>
      <c r="F56" s="19"/>
      <c r="CC56" s="20"/>
      <c r="CD56" s="20"/>
    </row>
    <row r="57" spans="2:82" ht="25.5" outlineLevel="2">
      <c r="B57" s="70" t="s">
        <v>131</v>
      </c>
      <c r="C57" s="219"/>
      <c r="D57" s="219"/>
      <c r="E57" s="204"/>
      <c r="F57" s="19"/>
      <c r="CC57" s="20"/>
      <c r="CD57" s="20"/>
    </row>
    <row r="58" spans="2:82" ht="15.2" customHeight="1" outlineLevel="2">
      <c r="B58" s="69" t="s">
        <v>132</v>
      </c>
      <c r="C58" s="219"/>
      <c r="D58" s="219"/>
      <c r="E58" s="204"/>
      <c r="F58" s="19"/>
      <c r="CC58" s="20"/>
      <c r="CD58" s="20"/>
    </row>
    <row r="59" spans="2:82" ht="25.5" outlineLevel="2">
      <c r="B59" s="70" t="s">
        <v>133</v>
      </c>
      <c r="C59" s="219"/>
      <c r="D59" s="219"/>
      <c r="E59" s="204"/>
      <c r="F59" s="19"/>
      <c r="CC59" s="20"/>
      <c r="CD59" s="20"/>
    </row>
    <row r="60" spans="2:82" ht="15.2" customHeight="1" outlineLevel="2">
      <c r="B60" s="69" t="s">
        <v>134</v>
      </c>
      <c r="C60" s="219"/>
      <c r="D60" s="219"/>
      <c r="E60" s="204"/>
      <c r="F60" s="19"/>
      <c r="CC60" s="20"/>
      <c r="CD60" s="20"/>
    </row>
    <row r="61" spans="2:82" ht="25.5" outlineLevel="2">
      <c r="B61" s="70" t="s">
        <v>135</v>
      </c>
      <c r="C61" s="219"/>
      <c r="D61" s="219"/>
      <c r="E61" s="204"/>
      <c r="F61" s="19"/>
      <c r="CC61" s="20"/>
      <c r="CD61" s="20"/>
    </row>
    <row r="62" spans="2:82" ht="15.2" customHeight="1" outlineLevel="2">
      <c r="B62" s="69" t="s">
        <v>136</v>
      </c>
      <c r="C62" s="219"/>
      <c r="D62" s="219"/>
      <c r="E62" s="204"/>
      <c r="F62" s="19"/>
      <c r="CC62" s="20"/>
      <c r="CD62" s="20"/>
    </row>
    <row r="63" spans="2:82" ht="25.5" outlineLevel="2">
      <c r="B63" s="70" t="s">
        <v>137</v>
      </c>
      <c r="C63" s="219"/>
      <c r="D63" s="219"/>
      <c r="E63" s="204"/>
      <c r="F63" s="19"/>
      <c r="CC63" s="20"/>
      <c r="CD63" s="20"/>
    </row>
    <row r="64" spans="2:82" ht="15.2" customHeight="1" outlineLevel="2">
      <c r="B64" s="69" t="s">
        <v>138</v>
      </c>
      <c r="C64" s="219"/>
      <c r="D64" s="219"/>
      <c r="E64" s="204"/>
      <c r="F64" s="19"/>
      <c r="CC64" s="20"/>
      <c r="CD64" s="20"/>
    </row>
    <row r="65" spans="2:82" ht="25.5" outlineLevel="2">
      <c r="B65" s="70" t="s">
        <v>139</v>
      </c>
      <c r="C65" s="219"/>
      <c r="D65" s="219"/>
      <c r="E65" s="204"/>
      <c r="F65" s="19"/>
      <c r="CC65" s="20"/>
      <c r="CD65" s="20"/>
    </row>
    <row r="66" spans="2:82" ht="15.2" customHeight="1" outlineLevel="2">
      <c r="B66" s="69" t="s">
        <v>140</v>
      </c>
      <c r="C66" s="219"/>
      <c r="D66" s="219"/>
      <c r="E66" s="204"/>
      <c r="F66" s="19"/>
      <c r="CC66" s="20"/>
      <c r="CD66" s="20"/>
    </row>
    <row r="67" spans="2:82" ht="25.5" outlineLevel="2">
      <c r="B67" s="70" t="s">
        <v>141</v>
      </c>
      <c r="C67" s="219"/>
      <c r="D67" s="219"/>
      <c r="E67" s="204"/>
      <c r="F67" s="19"/>
      <c r="CC67" s="20"/>
      <c r="CD67" s="20"/>
    </row>
    <row r="68" spans="2:82" ht="15.2" customHeight="1" outlineLevel="2">
      <c r="B68" s="69" t="s">
        <v>142</v>
      </c>
      <c r="C68" s="219"/>
      <c r="D68" s="219"/>
      <c r="E68" s="204"/>
      <c r="F68" s="19"/>
      <c r="CC68" s="20"/>
      <c r="CD68" s="20"/>
    </row>
    <row r="69" spans="2:82" ht="25.5" outlineLevel="2">
      <c r="B69" s="70" t="s">
        <v>143</v>
      </c>
      <c r="C69" s="219"/>
      <c r="D69" s="219"/>
      <c r="E69" s="204"/>
      <c r="F69" s="19"/>
      <c r="CC69" s="20"/>
      <c r="CD69" s="20"/>
    </row>
    <row r="70" spans="2:82" s="19" customFormat="1" ht="15.2" customHeight="1" outlineLevel="1">
      <c r="B70" s="205" t="s">
        <v>144</v>
      </c>
      <c r="C70" s="205"/>
      <c r="D70" s="65">
        <f>(C50+D51+C52+D53+C54-C55+C56-C57+C58-C59+C60-C61+C62-C63+C64-C65+C66-C67+C68-C69)</f>
        <v>0</v>
      </c>
      <c r="E70" s="56" t="s">
        <v>102</v>
      </c>
      <c r="CC70" s="20"/>
      <c r="CD70" s="20"/>
    </row>
    <row r="71" spans="2:82" s="19" customFormat="1" ht="3.6" customHeight="1" outlineLevel="1">
      <c r="B71" s="58"/>
      <c r="C71" s="59"/>
      <c r="D71" s="59"/>
      <c r="E71" s="71"/>
      <c r="CC71" s="20"/>
      <c r="CD71" s="20"/>
    </row>
    <row r="72" spans="2:82" s="19" customFormat="1" ht="15" customHeight="1">
      <c r="B72" s="218" t="s">
        <v>145</v>
      </c>
      <c r="C72" s="218"/>
      <c r="D72" s="55">
        <f>SUM(D40+D47+D70)</f>
        <v>2376.8199999999997</v>
      </c>
      <c r="E72" s="56" t="s">
        <v>102</v>
      </c>
      <c r="CC72" s="20"/>
      <c r="CD72" s="20"/>
    </row>
    <row r="73" spans="2:82" s="19" customFormat="1" ht="6.95" customHeight="1">
      <c r="B73" s="58"/>
      <c r="C73" s="59"/>
      <c r="D73" s="59"/>
      <c r="E73" s="60"/>
      <c r="CC73" s="20"/>
      <c r="CD73" s="20"/>
    </row>
    <row r="74" spans="2:82" s="19" customFormat="1" ht="15.2" customHeight="1">
      <c r="B74" s="209" t="s">
        <v>146</v>
      </c>
      <c r="C74" s="209"/>
      <c r="D74" s="209"/>
      <c r="E74" s="209"/>
      <c r="CC74" s="20"/>
      <c r="CD74" s="20"/>
    </row>
    <row r="75" spans="2:82" s="19" customFormat="1" ht="26.25" customHeight="1" outlineLevel="1">
      <c r="B75" s="72" t="s">
        <v>147</v>
      </c>
      <c r="C75" s="73">
        <f>1/30*7/12</f>
        <v>1.9444444444444445E-2</v>
      </c>
      <c r="D75" s="52">
        <f>ROUND(C$28*C75,2)</f>
        <v>94.96</v>
      </c>
      <c r="E75" s="204" t="s">
        <v>100</v>
      </c>
      <c r="CC75" s="20"/>
      <c r="CD75" s="20"/>
    </row>
    <row r="76" spans="2:82" s="19" customFormat="1" ht="26.25" customHeight="1" outlineLevel="1">
      <c r="B76" s="25" t="s">
        <v>148</v>
      </c>
      <c r="C76" s="75">
        <f>C40*C75</f>
        <v>6.5722222222222224E-3</v>
      </c>
      <c r="D76" s="52">
        <f>ROUND(C$28*C76,2)</f>
        <v>32.1</v>
      </c>
      <c r="E76" s="204"/>
      <c r="CC76" s="20"/>
      <c r="CD76" s="20"/>
    </row>
    <row r="77" spans="2:82" s="19" customFormat="1" ht="17.25" customHeight="1" outlineLevel="1">
      <c r="B77" s="72" t="s">
        <v>149</v>
      </c>
      <c r="C77" s="73">
        <f>1*0.08*0.4</f>
        <v>3.2000000000000001E-2</v>
      </c>
      <c r="D77" s="52">
        <f>ROUND((C$28+D45)*C77,2)</f>
        <v>173.65</v>
      </c>
      <c r="E77" s="204"/>
      <c r="CC77" s="20"/>
      <c r="CD77" s="20"/>
    </row>
    <row r="78" spans="2:82" s="19" customFormat="1" ht="27.75" customHeight="1" outlineLevel="1">
      <c r="B78" s="72" t="s">
        <v>150</v>
      </c>
      <c r="C78" s="76">
        <v>1.56</v>
      </c>
      <c r="D78" s="77">
        <f>ROUND((C28/12)*1.56,2)</f>
        <v>634.9</v>
      </c>
      <c r="E78" s="204"/>
      <c r="CC78" s="20"/>
      <c r="CD78" s="20"/>
    </row>
    <row r="79" spans="2:82" s="19" customFormat="1" ht="15" customHeight="1" outlineLevel="1">
      <c r="B79" s="72" t="s">
        <v>151</v>
      </c>
      <c r="C79" s="75">
        <f>C78*0.08%</f>
        <v>1.2480000000000002E-3</v>
      </c>
      <c r="D79" s="77">
        <f>ROUND(D78*C79,2)</f>
        <v>0.79</v>
      </c>
      <c r="E79" s="204"/>
      <c r="CC79" s="20"/>
      <c r="CD79" s="20"/>
    </row>
    <row r="80" spans="2:82" s="19" customFormat="1" ht="15.2" customHeight="1" outlineLevel="1">
      <c r="B80" s="72" t="s">
        <v>152</v>
      </c>
      <c r="C80" s="75">
        <f>(1*0.08*0.4)*1.56</f>
        <v>4.9920000000000006E-2</v>
      </c>
      <c r="D80" s="77">
        <f>ROUND((C$28+D45)*C80,2)</f>
        <v>270.89</v>
      </c>
      <c r="E80" s="204"/>
      <c r="CC80" s="20"/>
      <c r="CD80" s="20"/>
    </row>
    <row r="81" spans="2:82" s="19" customFormat="1" ht="15.2" customHeight="1">
      <c r="B81" s="54" t="s">
        <v>153</v>
      </c>
      <c r="C81" s="78">
        <f>SUM(C75:C75)</f>
        <v>1.9444444444444445E-2</v>
      </c>
      <c r="D81" s="55">
        <f>SUM(D75:D80)</f>
        <v>1207.29</v>
      </c>
      <c r="E81" s="56" t="s">
        <v>102</v>
      </c>
      <c r="CC81" s="20"/>
      <c r="CD81" s="20"/>
    </row>
    <row r="82" spans="2:82" s="19" customFormat="1" ht="6.95" customHeight="1">
      <c r="B82" s="79"/>
      <c r="C82" s="118"/>
      <c r="D82" s="237"/>
      <c r="E82" s="237"/>
      <c r="CC82" s="20"/>
      <c r="CD82" s="20"/>
    </row>
    <row r="83" spans="2:82" s="19" customFormat="1" ht="15.2" customHeight="1">
      <c r="B83" s="209" t="s">
        <v>154</v>
      </c>
      <c r="C83" s="209"/>
      <c r="D83" s="209"/>
      <c r="E83" s="209"/>
      <c r="CC83" s="20"/>
      <c r="CD83" s="20"/>
    </row>
    <row r="84" spans="2:82" s="19" customFormat="1" ht="15.2" customHeight="1">
      <c r="B84" s="218" t="s">
        <v>155</v>
      </c>
      <c r="C84" s="218"/>
      <c r="D84" s="55">
        <v>0</v>
      </c>
      <c r="E84" s="56" t="s">
        <v>102</v>
      </c>
      <c r="F84" s="19" t="s">
        <v>156</v>
      </c>
      <c r="CC84" s="20"/>
      <c r="CD84" s="20"/>
    </row>
    <row r="85" spans="2:82" s="19" customFormat="1" ht="6.95" customHeight="1">
      <c r="B85" s="79"/>
      <c r="C85" s="50"/>
      <c r="D85" s="50"/>
      <c r="E85" s="71"/>
      <c r="CC85" s="20"/>
      <c r="CD85" s="20"/>
    </row>
    <row r="86" spans="2:82" ht="13.5" customHeight="1">
      <c r="B86" s="216" t="s">
        <v>157</v>
      </c>
      <c r="C86" s="216"/>
      <c r="D86" s="80">
        <f>D84+D81+D72+C28</f>
        <v>8467.9500000000007</v>
      </c>
      <c r="E86" s="81" t="s">
        <v>102</v>
      </c>
      <c r="F86" s="19"/>
      <c r="CC86" s="20"/>
      <c r="CD86" s="20"/>
    </row>
    <row r="87" spans="2:82" s="19" customFormat="1" ht="6.95" customHeight="1">
      <c r="B87" s="58"/>
      <c r="C87" s="59"/>
      <c r="D87" s="217"/>
      <c r="E87" s="217"/>
      <c r="CC87" s="20"/>
      <c r="CD87" s="20"/>
    </row>
    <row r="88" spans="2:82" s="19" customFormat="1" ht="15.2" customHeight="1">
      <c r="B88" s="209" t="s">
        <v>158</v>
      </c>
      <c r="C88" s="209"/>
      <c r="D88" s="209"/>
      <c r="E88" s="209"/>
      <c r="CC88" s="20"/>
      <c r="CD88" s="20"/>
    </row>
    <row r="89" spans="2:82" s="19" customFormat="1" ht="15.2" customHeight="1">
      <c r="B89" s="190" t="s">
        <v>159</v>
      </c>
      <c r="C89" s="190"/>
      <c r="D89" s="190"/>
      <c r="E89" s="190"/>
      <c r="CC89" s="20"/>
      <c r="CD89" s="20"/>
    </row>
    <row r="90" spans="2:82" ht="15.2" customHeight="1" outlineLevel="1">
      <c r="B90" s="32" t="s">
        <v>160</v>
      </c>
      <c r="C90" s="82"/>
      <c r="D90" s="62">
        <f>ROUND(D$86*C90,2)</f>
        <v>0</v>
      </c>
      <c r="E90" s="204" t="s">
        <v>108</v>
      </c>
      <c r="F90" s="19" t="s">
        <v>161</v>
      </c>
      <c r="CC90" s="20"/>
      <c r="CD90" s="20"/>
    </row>
    <row r="91" spans="2:82" ht="15.2" customHeight="1" outlineLevel="1">
      <c r="B91" s="32" t="s">
        <v>162</v>
      </c>
      <c r="C91" s="82"/>
      <c r="D91" s="62">
        <f>ROUND((D$86+D90)*C91,2)</f>
        <v>0</v>
      </c>
      <c r="E91" s="204"/>
      <c r="F91" s="19" t="s">
        <v>161</v>
      </c>
      <c r="CC91" s="20"/>
      <c r="CD91" s="20"/>
    </row>
    <row r="92" spans="2:82" ht="15.2" customHeight="1">
      <c r="B92" s="26" t="s">
        <v>163</v>
      </c>
      <c r="C92" s="83">
        <f>SUM(C90:C91)</f>
        <v>0</v>
      </c>
      <c r="D92" s="65">
        <f>SUM(D90:D91)</f>
        <v>0</v>
      </c>
      <c r="E92" s="53" t="s">
        <v>102</v>
      </c>
      <c r="F92" s="19"/>
      <c r="CC92" s="20"/>
      <c r="CD92" s="20"/>
    </row>
    <row r="93" spans="2:82" ht="3.6" customHeight="1">
      <c r="B93" s="213"/>
      <c r="C93" s="213"/>
      <c r="D93" s="213"/>
      <c r="E93" s="71"/>
      <c r="F93" s="19"/>
      <c r="CC93" s="20"/>
      <c r="CD93" s="20"/>
    </row>
    <row r="94" spans="2:82" ht="25.5" customHeight="1">
      <c r="B94" s="214" t="s">
        <v>164</v>
      </c>
      <c r="C94" s="214"/>
      <c r="D94" s="84">
        <f>D86+D92</f>
        <v>8467.9500000000007</v>
      </c>
      <c r="E94" s="81" t="s">
        <v>102</v>
      </c>
      <c r="F94" s="19"/>
      <c r="CC94" s="20"/>
      <c r="CD94" s="20"/>
    </row>
    <row r="95" spans="2:82" ht="3.2" customHeight="1">
      <c r="B95" s="85"/>
      <c r="C95" s="86"/>
      <c r="D95" s="87"/>
      <c r="E95" s="88"/>
      <c r="F95" s="19"/>
      <c r="CC95" s="20"/>
      <c r="CD95" s="20"/>
    </row>
    <row r="96" spans="2:82" ht="15.2" customHeight="1">
      <c r="B96" s="190" t="s">
        <v>165</v>
      </c>
      <c r="C96" s="190"/>
      <c r="D96" s="190"/>
      <c r="E96" s="190"/>
      <c r="F96" s="19"/>
      <c r="CC96" s="20"/>
      <c r="CD96" s="20"/>
    </row>
    <row r="97" spans="1:82" ht="15.2" customHeight="1" outlineLevel="1">
      <c r="B97" s="24" t="s">
        <v>166</v>
      </c>
      <c r="C97" s="82"/>
      <c r="D97" s="62">
        <f>ROUND(D$101*C97,2)</f>
        <v>0</v>
      </c>
      <c r="E97" s="204" t="s">
        <v>108</v>
      </c>
      <c r="F97" s="19" t="s">
        <v>167</v>
      </c>
      <c r="CC97" s="20"/>
      <c r="CD97" s="20"/>
    </row>
    <row r="98" spans="1:82" ht="15.2" customHeight="1" outlineLevel="1">
      <c r="B98" s="24" t="s">
        <v>168</v>
      </c>
      <c r="C98" s="82"/>
      <c r="D98" s="62">
        <f>ROUND(D$101*C98,2)</f>
        <v>0</v>
      </c>
      <c r="E98" s="204"/>
      <c r="F98" s="19" t="s">
        <v>167</v>
      </c>
      <c r="CC98" s="20"/>
      <c r="CD98" s="20"/>
    </row>
    <row r="99" spans="1:82" ht="15.2" customHeight="1" outlineLevel="1">
      <c r="B99" s="24" t="s">
        <v>169</v>
      </c>
      <c r="C99" s="82"/>
      <c r="D99" s="62">
        <f>ROUND(D$101*C99,2)</f>
        <v>0</v>
      </c>
      <c r="E99" s="204"/>
      <c r="F99" s="19" t="s">
        <v>167</v>
      </c>
      <c r="CC99" s="20"/>
      <c r="CD99" s="20"/>
    </row>
    <row r="100" spans="1:82" s="38" customFormat="1" ht="15.2" customHeight="1">
      <c r="A100" s="89"/>
      <c r="B100" s="26" t="s">
        <v>170</v>
      </c>
      <c r="C100" s="83">
        <f>SUM(C97:C99)</f>
        <v>0</v>
      </c>
      <c r="D100" s="65">
        <f>SUM(D97:D99)</f>
        <v>0</v>
      </c>
      <c r="E100" s="53" t="s">
        <v>102</v>
      </c>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row>
    <row r="101" spans="1:82" s="95" customFormat="1" ht="10.5" hidden="1" customHeight="1">
      <c r="A101" s="90"/>
      <c r="B101" s="91"/>
      <c r="C101" s="92">
        <f>1-C100</f>
        <v>1</v>
      </c>
      <c r="D101" s="93">
        <f>ROUND(D94/C101,2)</f>
        <v>8467.9500000000007</v>
      </c>
      <c r="E101" s="94"/>
      <c r="F101" s="19"/>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row>
    <row r="102" spans="1:82" s="19" customFormat="1" ht="15.2" customHeight="1">
      <c r="B102" s="54" t="s">
        <v>171</v>
      </c>
      <c r="C102" s="55">
        <f>C92+C100</f>
        <v>0</v>
      </c>
      <c r="D102" s="55">
        <f>D92+D100</f>
        <v>0</v>
      </c>
      <c r="E102" s="56" t="s">
        <v>102</v>
      </c>
      <c r="CC102" s="20"/>
      <c r="CD102" s="20"/>
    </row>
    <row r="103" spans="1:82" s="19" customFormat="1" ht="6.95" customHeight="1">
      <c r="B103" s="58"/>
      <c r="C103" s="59"/>
      <c r="D103" s="215"/>
      <c r="E103" s="215"/>
      <c r="CC103" s="20"/>
      <c r="CD103" s="20"/>
    </row>
    <row r="104" spans="1:82" s="19" customFormat="1" ht="15.2" customHeight="1">
      <c r="B104" s="209" t="s">
        <v>172</v>
      </c>
      <c r="C104" s="209"/>
      <c r="D104" s="209"/>
      <c r="E104" s="209"/>
      <c r="CC104" s="20"/>
      <c r="CD104" s="20"/>
    </row>
    <row r="105" spans="1:82" s="19" customFormat="1" ht="12.75" customHeight="1">
      <c r="B105" s="210" t="s">
        <v>173</v>
      </c>
      <c r="C105" s="210"/>
      <c r="D105" s="96">
        <f>D86+D102</f>
        <v>8467.9500000000007</v>
      </c>
      <c r="E105" s="206" t="s">
        <v>102</v>
      </c>
      <c r="CC105" s="20"/>
      <c r="CD105" s="20"/>
    </row>
    <row r="106" spans="1:82" s="19" customFormat="1" ht="15" customHeight="1">
      <c r="B106" s="207" t="s">
        <v>174</v>
      </c>
      <c r="C106" s="207"/>
      <c r="D106" s="97">
        <f>E15</f>
        <v>1</v>
      </c>
      <c r="E106" s="206"/>
    </row>
    <row r="107" spans="1:82" s="19" customFormat="1" ht="15" customHeight="1">
      <c r="B107" s="211" t="s">
        <v>175</v>
      </c>
      <c r="C107" s="211"/>
      <c r="D107" s="98">
        <f>D105*D106</f>
        <v>8467.9500000000007</v>
      </c>
      <c r="E107" s="206"/>
    </row>
    <row r="108" spans="1:82" s="19" customFormat="1" ht="15" customHeight="1">
      <c r="B108" s="211" t="s">
        <v>176</v>
      </c>
      <c r="C108" s="211"/>
      <c r="D108" s="98">
        <f>D107*12</f>
        <v>101615.40000000001</v>
      </c>
      <c r="E108" s="206"/>
    </row>
    <row r="109" spans="1:82" s="19" customFormat="1" ht="15" customHeight="1">
      <c r="B109" s="233" t="s">
        <v>177</v>
      </c>
      <c r="C109" s="233"/>
      <c r="D109" s="117">
        <f>D107*24</f>
        <v>203230.80000000002</v>
      </c>
      <c r="E109" s="206"/>
    </row>
    <row r="110" spans="1:82" s="19" customFormat="1" ht="6.75" customHeight="1">
      <c r="C110" s="51"/>
      <c r="D110" s="100"/>
    </row>
    <row r="111" spans="1:82" s="19" customFormat="1" ht="15.2" customHeight="1">
      <c r="B111" s="203" t="s">
        <v>178</v>
      </c>
      <c r="C111" s="203"/>
      <c r="D111" s="203"/>
      <c r="E111" s="203"/>
      <c r="CA111" s="20"/>
      <c r="CB111" s="20"/>
    </row>
    <row r="112" spans="1:82" s="19" customFormat="1" ht="15.2" customHeight="1">
      <c r="B112" s="32" t="s">
        <v>179</v>
      </c>
      <c r="C112" s="101">
        <v>8.3299999999999999E-2</v>
      </c>
      <c r="D112" s="52">
        <f>$C$28*C112</f>
        <v>406.82387199999999</v>
      </c>
      <c r="E112" s="204" t="s">
        <v>100</v>
      </c>
      <c r="CA112" s="20"/>
      <c r="CB112" s="20"/>
    </row>
    <row r="113" spans="2:82" s="19" customFormat="1" ht="15.2" customHeight="1">
      <c r="B113" s="32" t="s">
        <v>180</v>
      </c>
      <c r="C113" s="101">
        <v>0.121</v>
      </c>
      <c r="D113" s="52">
        <f>$C$28*C113</f>
        <v>590.94464000000005</v>
      </c>
      <c r="E113" s="204"/>
      <c r="CA113" s="20"/>
      <c r="CB113" s="20"/>
    </row>
    <row r="114" spans="2:82" s="19" customFormat="1" outlineLevel="1">
      <c r="B114" s="72" t="s">
        <v>181</v>
      </c>
      <c r="C114" s="102" t="e">
        <f>VLOOKUP(C34,C121:D123,2,1)</f>
        <v>#N/A</v>
      </c>
      <c r="D114" s="52" t="e">
        <f>$C$28*C114</f>
        <v>#N/A</v>
      </c>
      <c r="E114" s="53" t="s">
        <v>108</v>
      </c>
      <c r="F114" s="19" t="s">
        <v>182</v>
      </c>
      <c r="CC114" s="20"/>
      <c r="CD114" s="20"/>
    </row>
    <row r="115" spans="2:82" s="19" customFormat="1" outlineLevel="1">
      <c r="B115" s="32" t="s">
        <v>183</v>
      </c>
      <c r="C115" s="101">
        <v>0.05</v>
      </c>
      <c r="D115" s="52">
        <f>$C$28*C115</f>
        <v>244.19200000000001</v>
      </c>
      <c r="E115" s="53" t="s">
        <v>100</v>
      </c>
      <c r="CC115" s="20"/>
      <c r="CD115" s="20"/>
    </row>
    <row r="116" spans="2:82" s="19" customFormat="1" ht="12.75" customHeight="1" outlineLevel="1">
      <c r="B116" s="205" t="s">
        <v>184</v>
      </c>
      <c r="C116" s="205"/>
      <c r="D116" s="65" t="e">
        <f>SUM(D112:D115)</f>
        <v>#N/A</v>
      </c>
      <c r="E116" s="206" t="s">
        <v>102</v>
      </c>
      <c r="CC116" s="20"/>
      <c r="CD116" s="20"/>
    </row>
    <row r="117" spans="2:82" s="19" customFormat="1" ht="15" customHeight="1" outlineLevel="1">
      <c r="B117" s="207" t="s">
        <v>185</v>
      </c>
      <c r="C117" s="207"/>
      <c r="D117" s="97">
        <f>D106</f>
        <v>1</v>
      </c>
      <c r="E117" s="206"/>
    </row>
    <row r="118" spans="2:82" s="19" customFormat="1" ht="15" customHeight="1">
      <c r="B118" s="208" t="s">
        <v>186</v>
      </c>
      <c r="C118" s="208"/>
      <c r="D118" s="103" t="e">
        <f>D116*D117</f>
        <v>#N/A</v>
      </c>
      <c r="E118" s="206"/>
      <c r="F118" s="104"/>
    </row>
    <row r="119" spans="2:82" s="19" customFormat="1" ht="9" customHeight="1">
      <c r="C119" s="51"/>
      <c r="D119" s="51"/>
      <c r="E119" s="51"/>
    </row>
    <row r="120" spans="2:82" s="19" customFormat="1" ht="38.25" hidden="1">
      <c r="C120" s="105" t="s">
        <v>187</v>
      </c>
      <c r="D120" s="106" t="s">
        <v>181</v>
      </c>
      <c r="E120" s="51"/>
    </row>
    <row r="121" spans="2:82" s="19" customFormat="1" hidden="1">
      <c r="C121" s="101">
        <v>0.01</v>
      </c>
      <c r="D121" s="101">
        <v>7.3899999999999993E-2</v>
      </c>
      <c r="E121" s="51"/>
    </row>
    <row r="122" spans="2:82" s="19" customFormat="1" hidden="1">
      <c r="C122" s="101">
        <v>0.02</v>
      </c>
      <c r="D122" s="101">
        <v>7.5999999999999998E-2</v>
      </c>
      <c r="E122" s="51"/>
    </row>
    <row r="123" spans="2:82" s="19" customFormat="1" hidden="1">
      <c r="C123" s="101">
        <v>0.03</v>
      </c>
      <c r="D123" s="101">
        <v>7.8200000000000006E-2</v>
      </c>
      <c r="E123" s="51"/>
    </row>
    <row r="124" spans="2:82" s="19" customFormat="1" hidden="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row r="567" spans="3:5" s="19" customFormat="1">
      <c r="C567" s="51"/>
      <c r="D567" s="51"/>
      <c r="E567" s="51"/>
    </row>
  </sheetData>
  <sheetProtection algorithmName="SHA-512" hashValue="28i4m774dc2v+2JWYB5DWVRRc+3N4IxSgi3v/MuUjApv8unQOFWOGGmmlsF3tVPZOclkSTv4P4qtvOYduY1qLA==" saltValue="n8W/5hzcs1JRN4y+M6S7Ug==" spinCount="100000" sheet="1" objects="1" scenarios="1"/>
  <mergeCells count="80">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1:D21"/>
    <mergeCell ref="B23:B24"/>
    <mergeCell ref="C23:D23"/>
    <mergeCell ref="E23:E24"/>
    <mergeCell ref="C24:D24"/>
    <mergeCell ref="B25:E25"/>
    <mergeCell ref="C26:D26"/>
    <mergeCell ref="C27:D27"/>
    <mergeCell ref="C28:D28"/>
    <mergeCell ref="B30:E30"/>
    <mergeCell ref="B31:E31"/>
    <mergeCell ref="E32:E33"/>
    <mergeCell ref="E35:E39"/>
    <mergeCell ref="B41:D41"/>
    <mergeCell ref="B42:E42"/>
    <mergeCell ref="E43:E44"/>
    <mergeCell ref="B49:E49"/>
    <mergeCell ref="C50:D50"/>
    <mergeCell ref="E50:E69"/>
    <mergeCell ref="C52:D52"/>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B70:C70"/>
    <mergeCell ref="B72:C72"/>
    <mergeCell ref="B74:E74"/>
    <mergeCell ref="E75:E80"/>
    <mergeCell ref="D82:E82"/>
    <mergeCell ref="B83:E83"/>
    <mergeCell ref="B84:C84"/>
    <mergeCell ref="B86:C86"/>
    <mergeCell ref="D87:E87"/>
    <mergeCell ref="B88:E88"/>
    <mergeCell ref="B89:E89"/>
    <mergeCell ref="E90:E91"/>
    <mergeCell ref="B93:D93"/>
    <mergeCell ref="B94:C94"/>
    <mergeCell ref="B96:E96"/>
    <mergeCell ref="E97:E99"/>
    <mergeCell ref="D103:E103"/>
    <mergeCell ref="B104:E104"/>
    <mergeCell ref="B105:C105"/>
    <mergeCell ref="E105:E109"/>
    <mergeCell ref="B106:C106"/>
    <mergeCell ref="B107:C107"/>
    <mergeCell ref="B108:C108"/>
    <mergeCell ref="B109:C109"/>
    <mergeCell ref="B111:E111"/>
    <mergeCell ref="E112:E113"/>
    <mergeCell ref="B116:C116"/>
    <mergeCell ref="E116:E118"/>
    <mergeCell ref="B117:C117"/>
    <mergeCell ref="B118:C118"/>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J566"/>
  <sheetViews>
    <sheetView showGridLines="0" topLeftCell="A108" zoomScaleNormal="100" workbookViewId="0">
      <selection activeCell="C114" sqref="C114"/>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208</v>
      </c>
      <c r="C15" s="231" t="s">
        <v>89</v>
      </c>
      <c r="D15" s="231"/>
      <c r="E15" s="44">
        <v>2</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209</v>
      </c>
      <c r="F19" s="38"/>
    </row>
    <row r="20" spans="1:82" ht="15" customHeight="1">
      <c r="B20" s="224" t="s">
        <v>94</v>
      </c>
      <c r="C20" s="224"/>
      <c r="D20" s="224"/>
      <c r="E20" s="48">
        <v>4200</v>
      </c>
      <c r="F20" s="49"/>
    </row>
    <row r="21" spans="1:82" s="19" customFormat="1" ht="6.95" customHeight="1">
      <c r="B21" s="50"/>
      <c r="C21" s="51"/>
      <c r="D21" s="51"/>
      <c r="E21" s="51"/>
    </row>
    <row r="22" spans="1:82" ht="30.75" customHeight="1">
      <c r="B22" s="225" t="str">
        <f>B15</f>
        <v>Mestre de Cerimônias</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f>E20</f>
        <v>4200</v>
      </c>
      <c r="D25" s="220"/>
      <c r="E25" s="53" t="s">
        <v>100</v>
      </c>
      <c r="F25" s="19"/>
      <c r="CC25" s="20"/>
      <c r="CD25" s="20"/>
    </row>
    <row r="26" spans="1:82" ht="15.2" customHeight="1">
      <c r="A26" s="20"/>
      <c r="B26" s="54" t="s">
        <v>101</v>
      </c>
      <c r="C26" s="222">
        <f>C25</f>
        <v>4200</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840</v>
      </c>
      <c r="E30" s="204" t="s">
        <v>100</v>
      </c>
      <c r="CC30" s="20"/>
      <c r="CD30" s="20"/>
    </row>
    <row r="31" spans="1:82" s="19" customFormat="1" ht="15.2" customHeight="1" outlineLevel="1">
      <c r="B31" s="24" t="s">
        <v>106</v>
      </c>
      <c r="C31" s="61">
        <v>2.5000000000000001E-2</v>
      </c>
      <c r="D31" s="62">
        <f t="shared" si="0"/>
        <v>105</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63</v>
      </c>
      <c r="E33" s="204" t="s">
        <v>100</v>
      </c>
      <c r="CC33" s="20"/>
      <c r="CD33" s="20"/>
    </row>
    <row r="34" spans="2:82" s="19" customFormat="1" ht="15.2" customHeight="1" outlineLevel="1">
      <c r="B34" s="24" t="s">
        <v>111</v>
      </c>
      <c r="C34" s="61">
        <v>0.01</v>
      </c>
      <c r="D34" s="62">
        <f t="shared" si="0"/>
        <v>42</v>
      </c>
      <c r="E34" s="204"/>
      <c r="CC34" s="20"/>
      <c r="CD34" s="20"/>
    </row>
    <row r="35" spans="2:82" s="19" customFormat="1" ht="15.2" customHeight="1" outlineLevel="1">
      <c r="B35" s="24" t="s">
        <v>112</v>
      </c>
      <c r="C35" s="61">
        <v>6.0000000000000001E-3</v>
      </c>
      <c r="D35" s="62">
        <f t="shared" si="0"/>
        <v>25.2</v>
      </c>
      <c r="E35" s="204"/>
      <c r="CC35" s="20"/>
      <c r="CD35" s="20"/>
    </row>
    <row r="36" spans="2:82" s="19" customFormat="1" ht="15.2" customHeight="1" outlineLevel="1">
      <c r="B36" s="24" t="s">
        <v>113</v>
      </c>
      <c r="C36" s="61">
        <v>2E-3</v>
      </c>
      <c r="D36" s="62">
        <f t="shared" si="0"/>
        <v>8.4</v>
      </c>
      <c r="E36" s="204"/>
      <c r="CC36" s="20"/>
      <c r="CD36" s="20"/>
    </row>
    <row r="37" spans="2:82" s="19" customFormat="1" ht="15.2" customHeight="1" outlineLevel="1">
      <c r="B37" s="24" t="s">
        <v>114</v>
      </c>
      <c r="C37" s="61">
        <v>0.08</v>
      </c>
      <c r="D37" s="62">
        <f t="shared" si="0"/>
        <v>336</v>
      </c>
      <c r="E37" s="204"/>
      <c r="CC37" s="20"/>
      <c r="CD37" s="20"/>
    </row>
    <row r="38" spans="2:82" s="19" customFormat="1" ht="15.2" customHeight="1" outlineLevel="1">
      <c r="B38" s="26" t="s">
        <v>115</v>
      </c>
      <c r="C38" s="64">
        <f>SUM(C30:C37)</f>
        <v>0.33800000000000002</v>
      </c>
      <c r="D38" s="65">
        <f>SUM(D30:D37)</f>
        <v>1419.6000000000001</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350</v>
      </c>
      <c r="E41" s="204" t="s">
        <v>100</v>
      </c>
      <c r="CC41" s="20"/>
      <c r="CD41" s="20"/>
    </row>
    <row r="42" spans="2:82" s="19" customFormat="1" ht="15.2" customHeight="1" outlineLevel="2">
      <c r="B42" s="24" t="s">
        <v>118</v>
      </c>
      <c r="C42" s="61">
        <f>1/3/12</f>
        <v>2.7777777777777776E-2</v>
      </c>
      <c r="D42" s="62">
        <f>ROUND(C42*(C$26),2)</f>
        <v>116.67</v>
      </c>
      <c r="E42" s="204"/>
      <c r="CC42" s="20"/>
      <c r="CD42" s="20"/>
    </row>
    <row r="43" spans="2:82" s="19" customFormat="1" ht="15.2" customHeight="1" outlineLevel="2">
      <c r="B43" s="26" t="s">
        <v>119</v>
      </c>
      <c r="C43" s="64">
        <f>SUM(C41:C42)</f>
        <v>0.1111111111111111</v>
      </c>
      <c r="D43" s="65">
        <f>SUM(D41:D42)</f>
        <v>466.67</v>
      </c>
      <c r="E43" s="53" t="s">
        <v>102</v>
      </c>
      <c r="CC43" s="20"/>
      <c r="CD43" s="20"/>
    </row>
    <row r="44" spans="2:82" s="19" customFormat="1" ht="15.2" customHeight="1" outlineLevel="2">
      <c r="B44" s="24" t="s">
        <v>120</v>
      </c>
      <c r="C44" s="61">
        <f>C43*C38</f>
        <v>3.7555555555555557E-2</v>
      </c>
      <c r="D44" s="62">
        <f>ROUND(C26*C44,2)</f>
        <v>157.72999999999999</v>
      </c>
      <c r="E44" s="66" t="s">
        <v>100</v>
      </c>
      <c r="CC44" s="20"/>
      <c r="CD44" s="20"/>
    </row>
    <row r="45" spans="2:82" s="19" customFormat="1" ht="15.2" customHeight="1" outlineLevel="1">
      <c r="B45" s="26" t="s">
        <v>121</v>
      </c>
      <c r="C45" s="64">
        <f>SUM(C44+C43)</f>
        <v>0.14866666666666667</v>
      </c>
      <c r="D45" s="65">
        <f>SUM(D43:D44)</f>
        <v>624.4</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transporte'!F8</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transporte'!F22</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2044</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81.67</v>
      </c>
      <c r="E73" s="204" t="s">
        <v>100</v>
      </c>
      <c r="CC73" s="20"/>
      <c r="CD73" s="20"/>
    </row>
    <row r="74" spans="2:82" s="19" customFormat="1" ht="26.25" customHeight="1" outlineLevel="1">
      <c r="B74" s="25" t="s">
        <v>148</v>
      </c>
      <c r="C74" s="75">
        <f>C38*C73</f>
        <v>6.5722222222222224E-3</v>
      </c>
      <c r="D74" s="52">
        <f>ROUND(C$26*C74,2)</f>
        <v>27.6</v>
      </c>
      <c r="E74" s="204"/>
      <c r="CC74" s="20"/>
      <c r="CD74" s="20"/>
    </row>
    <row r="75" spans="2:82" s="19" customFormat="1" ht="17.25" customHeight="1" outlineLevel="1">
      <c r="B75" s="72" t="s">
        <v>149</v>
      </c>
      <c r="C75" s="73">
        <f>1*0.08*0.4</f>
        <v>3.2000000000000001E-2</v>
      </c>
      <c r="D75" s="52">
        <f>ROUND((C$26+D43)*C75,2)</f>
        <v>149.33000000000001</v>
      </c>
      <c r="E75" s="204"/>
      <c r="CC75" s="20"/>
      <c r="CD75" s="20"/>
    </row>
    <row r="76" spans="2:82" s="19" customFormat="1" ht="27.75" customHeight="1" outlineLevel="1">
      <c r="B76" s="72" t="s">
        <v>150</v>
      </c>
      <c r="C76" s="76">
        <v>1.56</v>
      </c>
      <c r="D76" s="77">
        <f>ROUND((C26/12)*1.56,2)</f>
        <v>546</v>
      </c>
      <c r="E76" s="204"/>
      <c r="CC76" s="20"/>
      <c r="CD76" s="20"/>
    </row>
    <row r="77" spans="2:82" s="19" customFormat="1" ht="15" customHeight="1" outlineLevel="1">
      <c r="B77" s="72" t="s">
        <v>151</v>
      </c>
      <c r="C77" s="75">
        <f>C76*0.08%</f>
        <v>1.2480000000000002E-3</v>
      </c>
      <c r="D77" s="77">
        <f>ROUND(D76*C77,2)</f>
        <v>0.68</v>
      </c>
      <c r="E77" s="204"/>
      <c r="CC77" s="20"/>
      <c r="CD77" s="20"/>
    </row>
    <row r="78" spans="2:82" s="19" customFormat="1" ht="15.2" customHeight="1" outlineLevel="1">
      <c r="B78" s="72" t="s">
        <v>152</v>
      </c>
      <c r="C78" s="75">
        <f>(1*0.08*0.4)*1.56</f>
        <v>4.9920000000000006E-2</v>
      </c>
      <c r="D78" s="77">
        <f>ROUND((C$26+D43)*C78,2)</f>
        <v>232.96</v>
      </c>
      <c r="E78" s="204"/>
      <c r="CC78" s="20"/>
      <c r="CD78" s="20"/>
    </row>
    <row r="79" spans="2:82" s="19" customFormat="1" ht="15.2" customHeight="1">
      <c r="B79" s="54" t="s">
        <v>153</v>
      </c>
      <c r="C79" s="78">
        <f>SUM(C73:C73)</f>
        <v>1.9444444444444445E-2</v>
      </c>
      <c r="D79" s="55">
        <f>SUM(D73:D78)</f>
        <v>1038.24</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outlineLevel="1">
      <c r="B82" s="207" t="s">
        <v>199</v>
      </c>
      <c r="C82" s="207"/>
      <c r="D82" s="52">
        <f>(Uniforme!H18+Uniforme!H37)/2</f>
        <v>0</v>
      </c>
      <c r="E82" s="53" t="s">
        <v>108</v>
      </c>
      <c r="F82" s="19" t="s">
        <v>124</v>
      </c>
      <c r="CC82" s="20"/>
      <c r="CD82" s="20"/>
    </row>
    <row r="83" spans="2:82" s="19" customFormat="1" ht="15.2" customHeight="1">
      <c r="B83" s="218" t="s">
        <v>155</v>
      </c>
      <c r="C83" s="218"/>
      <c r="D83" s="55">
        <f>D82</f>
        <v>0</v>
      </c>
      <c r="E83" s="56" t="s">
        <v>102</v>
      </c>
      <c r="CC83" s="20"/>
      <c r="CD83" s="20"/>
    </row>
    <row r="84" spans="2:82" s="19" customFormat="1" ht="6.95" customHeight="1">
      <c r="B84" s="79"/>
      <c r="C84" s="50"/>
      <c r="D84" s="50"/>
      <c r="E84" s="71"/>
      <c r="CC84" s="20"/>
      <c r="CD84" s="20"/>
    </row>
    <row r="85" spans="2:82" ht="13.5" customHeight="1">
      <c r="B85" s="216" t="s">
        <v>157</v>
      </c>
      <c r="C85" s="216"/>
      <c r="D85" s="80">
        <f>D83+D79+D70+C26</f>
        <v>7282.24</v>
      </c>
      <c r="E85" s="81" t="s">
        <v>102</v>
      </c>
      <c r="F85" s="19"/>
      <c r="CC85" s="20"/>
      <c r="CD85" s="20"/>
    </row>
    <row r="86" spans="2:82" s="19" customFormat="1" ht="6.95" customHeight="1">
      <c r="B86" s="58"/>
      <c r="C86" s="59"/>
      <c r="D86" s="217"/>
      <c r="E86" s="217"/>
      <c r="CC86" s="20"/>
      <c r="CD86" s="20"/>
    </row>
    <row r="87" spans="2:82" s="19" customFormat="1" ht="15.2" customHeight="1">
      <c r="B87" s="209" t="s">
        <v>158</v>
      </c>
      <c r="C87" s="209"/>
      <c r="D87" s="209"/>
      <c r="E87" s="209"/>
      <c r="CC87" s="20"/>
      <c r="CD87" s="20"/>
    </row>
    <row r="88" spans="2:82" s="19" customFormat="1" ht="15.2" customHeight="1">
      <c r="B88" s="190" t="s">
        <v>159</v>
      </c>
      <c r="C88" s="190"/>
      <c r="D88" s="190"/>
      <c r="E88" s="190"/>
      <c r="CC88" s="20"/>
      <c r="CD88" s="20"/>
    </row>
    <row r="89" spans="2:82" ht="15.2" customHeight="1" outlineLevel="1">
      <c r="B89" s="32" t="s">
        <v>160</v>
      </c>
      <c r="C89" s="82"/>
      <c r="D89" s="62">
        <f>ROUND(D$85*C89,2)</f>
        <v>0</v>
      </c>
      <c r="E89" s="204" t="s">
        <v>108</v>
      </c>
      <c r="F89" s="19" t="s">
        <v>161</v>
      </c>
      <c r="CC89" s="20"/>
      <c r="CD89" s="20"/>
    </row>
    <row r="90" spans="2:82" ht="15.2" customHeight="1" outlineLevel="1">
      <c r="B90" s="32" t="s">
        <v>162</v>
      </c>
      <c r="C90" s="82"/>
      <c r="D90" s="62">
        <f>ROUND((D$85+D89)*C90,2)</f>
        <v>0</v>
      </c>
      <c r="E90" s="204"/>
      <c r="F90" s="19" t="s">
        <v>161</v>
      </c>
      <c r="CC90" s="20"/>
      <c r="CD90" s="20"/>
    </row>
    <row r="91" spans="2:82" ht="15.2" customHeight="1">
      <c r="B91" s="26" t="s">
        <v>163</v>
      </c>
      <c r="C91" s="83">
        <f>SUM(C89:C90)</f>
        <v>0</v>
      </c>
      <c r="D91" s="65">
        <f>SUM(D89:D90)</f>
        <v>0</v>
      </c>
      <c r="E91" s="53" t="s">
        <v>102</v>
      </c>
      <c r="F91" s="19"/>
      <c r="CC91" s="20"/>
      <c r="CD91" s="20"/>
    </row>
    <row r="92" spans="2:82" ht="3.6" customHeight="1">
      <c r="B92" s="213"/>
      <c r="C92" s="213"/>
      <c r="D92" s="213"/>
      <c r="E92" s="71"/>
      <c r="F92" s="19"/>
      <c r="CC92" s="20"/>
      <c r="CD92" s="20"/>
    </row>
    <row r="93" spans="2:82" ht="25.5" customHeight="1">
      <c r="B93" s="214" t="s">
        <v>164</v>
      </c>
      <c r="C93" s="214"/>
      <c r="D93" s="84">
        <f>D85+D91</f>
        <v>7282.24</v>
      </c>
      <c r="E93" s="81" t="s">
        <v>102</v>
      </c>
      <c r="F93" s="19"/>
      <c r="CC93" s="20"/>
      <c r="CD93" s="20"/>
    </row>
    <row r="94" spans="2:82" ht="3.2" customHeight="1">
      <c r="B94" s="85"/>
      <c r="C94" s="86"/>
      <c r="D94" s="87"/>
      <c r="E94" s="88"/>
      <c r="F94" s="19"/>
      <c r="CC94" s="20"/>
      <c r="CD94" s="20"/>
    </row>
    <row r="95" spans="2:82" ht="15.2" customHeight="1">
      <c r="B95" s="190" t="s">
        <v>165</v>
      </c>
      <c r="C95" s="190"/>
      <c r="D95" s="190"/>
      <c r="E95" s="190"/>
      <c r="F95" s="19"/>
      <c r="CC95" s="20"/>
      <c r="CD95" s="20"/>
    </row>
    <row r="96" spans="2:82" ht="15.2" customHeight="1" outlineLevel="1">
      <c r="B96" s="24" t="s">
        <v>166</v>
      </c>
      <c r="C96" s="82"/>
      <c r="D96" s="62">
        <f>ROUND(D$100*C96,2)</f>
        <v>0</v>
      </c>
      <c r="E96" s="204" t="s">
        <v>108</v>
      </c>
      <c r="F96" s="19" t="s">
        <v>167</v>
      </c>
      <c r="CC96" s="20"/>
      <c r="CD96" s="20"/>
    </row>
    <row r="97" spans="1:82" ht="15.2" customHeight="1" outlineLevel="1">
      <c r="B97" s="24" t="s">
        <v>168</v>
      </c>
      <c r="C97" s="82"/>
      <c r="D97" s="62">
        <f>ROUND(D$100*C97,2)</f>
        <v>0</v>
      </c>
      <c r="E97" s="204"/>
      <c r="F97" s="19" t="s">
        <v>167</v>
      </c>
      <c r="CC97" s="20"/>
      <c r="CD97" s="20"/>
    </row>
    <row r="98" spans="1:82" ht="15.2" customHeight="1" outlineLevel="1">
      <c r="B98" s="24" t="s">
        <v>169</v>
      </c>
      <c r="C98" s="82"/>
      <c r="D98" s="62">
        <f>ROUND(D$100*C98,2)</f>
        <v>0</v>
      </c>
      <c r="E98" s="204"/>
      <c r="F98" s="19" t="s">
        <v>167</v>
      </c>
      <c r="CC98" s="20"/>
      <c r="CD98" s="20"/>
    </row>
    <row r="99" spans="1:82" s="38" customFormat="1" ht="15.2" customHeight="1">
      <c r="A99" s="89"/>
      <c r="B99" s="26" t="s">
        <v>170</v>
      </c>
      <c r="C99" s="83">
        <f>SUM(C96:C98)</f>
        <v>0</v>
      </c>
      <c r="D99" s="65">
        <f>SUM(D96:D98)</f>
        <v>0</v>
      </c>
      <c r="E99" s="53" t="s">
        <v>102</v>
      </c>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row>
    <row r="100" spans="1:82" s="95" customFormat="1" ht="8.25" hidden="1" customHeight="1">
      <c r="A100" s="90"/>
      <c r="B100" s="91"/>
      <c r="C100" s="92">
        <f>1-C99</f>
        <v>1</v>
      </c>
      <c r="D100" s="93">
        <f>ROUND(D93/C100,2)</f>
        <v>7282.24</v>
      </c>
      <c r="E100" s="94"/>
      <c r="F100" s="19"/>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row>
    <row r="101" spans="1:82" s="19" customFormat="1" ht="15.2" customHeight="1">
      <c r="B101" s="54" t="s">
        <v>171</v>
      </c>
      <c r="C101" s="55">
        <f>C91+C99</f>
        <v>0</v>
      </c>
      <c r="D101" s="55">
        <f>D91+D99</f>
        <v>0</v>
      </c>
      <c r="E101" s="56" t="s">
        <v>102</v>
      </c>
      <c r="CC101" s="20"/>
      <c r="CD101" s="20"/>
    </row>
    <row r="102" spans="1:82" s="19" customFormat="1" ht="6.95" customHeight="1">
      <c r="B102" s="58"/>
      <c r="C102" s="59"/>
      <c r="D102" s="215"/>
      <c r="E102" s="215"/>
      <c r="CC102" s="20"/>
      <c r="CD102" s="20"/>
    </row>
    <row r="103" spans="1:82" s="19" customFormat="1" ht="15.2" customHeight="1">
      <c r="B103" s="209" t="s">
        <v>172</v>
      </c>
      <c r="C103" s="209"/>
      <c r="D103" s="209"/>
      <c r="E103" s="209"/>
      <c r="CC103" s="20"/>
      <c r="CD103" s="20"/>
    </row>
    <row r="104" spans="1:82" s="19" customFormat="1" ht="12.75" customHeight="1">
      <c r="B104" s="210" t="s">
        <v>173</v>
      </c>
      <c r="C104" s="210"/>
      <c r="D104" s="96">
        <f>D85+D101</f>
        <v>7282.24</v>
      </c>
      <c r="E104" s="206" t="s">
        <v>102</v>
      </c>
      <c r="CC104" s="20"/>
      <c r="CD104" s="20"/>
    </row>
    <row r="105" spans="1:82" s="19" customFormat="1" ht="15" customHeight="1">
      <c r="B105" s="207" t="s">
        <v>174</v>
      </c>
      <c r="C105" s="207"/>
      <c r="D105" s="97">
        <f>E15</f>
        <v>2</v>
      </c>
      <c r="E105" s="206"/>
    </row>
    <row r="106" spans="1:82" s="19" customFormat="1" ht="15" customHeight="1">
      <c r="B106" s="211" t="s">
        <v>175</v>
      </c>
      <c r="C106" s="211"/>
      <c r="D106" s="98">
        <f>D104*D105</f>
        <v>14564.48</v>
      </c>
      <c r="E106" s="206"/>
    </row>
    <row r="107" spans="1:82" s="19" customFormat="1" ht="15" customHeight="1">
      <c r="B107" s="211" t="s">
        <v>176</v>
      </c>
      <c r="C107" s="211"/>
      <c r="D107" s="98">
        <f>D106*12</f>
        <v>174773.76000000001</v>
      </c>
      <c r="E107" s="206"/>
    </row>
    <row r="108" spans="1:82" s="19" customFormat="1" ht="15" customHeight="1">
      <c r="B108" s="233" t="s">
        <v>177</v>
      </c>
      <c r="C108" s="233"/>
      <c r="D108" s="117">
        <f>D106*24</f>
        <v>349547.52000000002</v>
      </c>
      <c r="E108" s="206"/>
    </row>
    <row r="109" spans="1:82" s="19" customFormat="1" ht="6.75" customHeight="1">
      <c r="C109" s="51"/>
      <c r="D109" s="100"/>
    </row>
    <row r="110" spans="1:82" s="19" customFormat="1" ht="15.2" customHeight="1">
      <c r="B110" s="238" t="s">
        <v>178</v>
      </c>
      <c r="C110" s="238"/>
      <c r="D110" s="238"/>
      <c r="E110" s="238"/>
      <c r="CA110" s="20"/>
      <c r="CB110" s="20"/>
    </row>
    <row r="111" spans="1:82" s="19" customFormat="1" ht="15.2" customHeight="1">
      <c r="B111" s="32" t="s">
        <v>179</v>
      </c>
      <c r="C111" s="101">
        <v>8.3299999999999999E-2</v>
      </c>
      <c r="D111" s="52">
        <f>$C$26*C111</f>
        <v>349.86</v>
      </c>
      <c r="E111" s="204" t="s">
        <v>100</v>
      </c>
      <c r="CA111" s="20"/>
      <c r="CB111" s="20"/>
    </row>
    <row r="112" spans="1:82" s="19" customFormat="1" ht="15.2" customHeight="1">
      <c r="B112" s="32" t="s">
        <v>180</v>
      </c>
      <c r="C112" s="101">
        <v>0.121</v>
      </c>
      <c r="D112" s="52">
        <f>$C$26*C112</f>
        <v>508.2</v>
      </c>
      <c r="E112" s="204"/>
      <c r="CA112" s="20"/>
      <c r="CB112" s="20"/>
    </row>
    <row r="113" spans="2:82" s="19" customFormat="1" outlineLevel="1">
      <c r="B113" s="72" t="s">
        <v>181</v>
      </c>
      <c r="C113" s="102" t="e">
        <f>VLOOKUP(C32,C120:D122,2,1)</f>
        <v>#N/A</v>
      </c>
      <c r="D113" s="52" t="e">
        <f>$C$26*C113</f>
        <v>#N/A</v>
      </c>
      <c r="E113" s="53" t="s">
        <v>108</v>
      </c>
      <c r="F113" s="19" t="s">
        <v>182</v>
      </c>
      <c r="CC113" s="20"/>
      <c r="CD113" s="20"/>
    </row>
    <row r="114" spans="2:82" s="19" customFormat="1" outlineLevel="1">
      <c r="B114" s="32" t="s">
        <v>183</v>
      </c>
      <c r="C114" s="101">
        <v>0.05</v>
      </c>
      <c r="D114" s="52">
        <f>$C$26*C114</f>
        <v>210</v>
      </c>
      <c r="E114" s="53" t="s">
        <v>100</v>
      </c>
      <c r="CC114" s="20"/>
      <c r="CD114" s="20"/>
    </row>
    <row r="115" spans="2:82" s="19" customFormat="1" ht="12.75" customHeight="1" outlineLevel="1">
      <c r="B115" s="205" t="s">
        <v>184</v>
      </c>
      <c r="C115" s="205"/>
      <c r="D115" s="65" t="e">
        <f>SUM(D111:D114)</f>
        <v>#N/A</v>
      </c>
      <c r="E115" s="206" t="s">
        <v>102</v>
      </c>
      <c r="CC115" s="20"/>
      <c r="CD115" s="20"/>
    </row>
    <row r="116" spans="2:82" s="19" customFormat="1" ht="15" customHeight="1" outlineLevel="1">
      <c r="B116" s="207" t="s">
        <v>185</v>
      </c>
      <c r="C116" s="207"/>
      <c r="D116" s="97">
        <f>D105</f>
        <v>2</v>
      </c>
      <c r="E116" s="206"/>
    </row>
    <row r="117" spans="2:82" s="19" customFormat="1" ht="15" customHeight="1">
      <c r="B117" s="239" t="s">
        <v>186</v>
      </c>
      <c r="C117" s="239"/>
      <c r="D117" s="103" t="e">
        <f>D115*D116</f>
        <v>#N/A</v>
      </c>
      <c r="E117" s="206"/>
      <c r="F117" s="104"/>
    </row>
    <row r="118" spans="2:82" s="19" customFormat="1" ht="9" customHeight="1">
      <c r="C118" s="51"/>
      <c r="D118" s="51"/>
      <c r="E118" s="51"/>
    </row>
    <row r="119" spans="2:82" s="19" customFormat="1" ht="38.25" hidden="1">
      <c r="C119" s="105" t="s">
        <v>187</v>
      </c>
      <c r="D119" s="106" t="s">
        <v>181</v>
      </c>
      <c r="E119" s="51"/>
    </row>
    <row r="120" spans="2:82" s="19" customFormat="1" hidden="1">
      <c r="C120" s="101">
        <v>0.01</v>
      </c>
      <c r="D120" s="101">
        <v>7.3899999999999993E-2</v>
      </c>
      <c r="E120" s="51"/>
    </row>
    <row r="121" spans="2:82" s="19" customFormat="1" hidden="1">
      <c r="C121" s="101">
        <v>0.02</v>
      </c>
      <c r="D121" s="101">
        <v>7.5999999999999998E-2</v>
      </c>
      <c r="E121" s="51"/>
    </row>
    <row r="122" spans="2:82" s="19" customFormat="1" hidden="1">
      <c r="C122" s="101">
        <v>0.03</v>
      </c>
      <c r="D122" s="101">
        <v>7.8200000000000006E-2</v>
      </c>
      <c r="E122" s="51"/>
    </row>
    <row r="123" spans="2:82" s="19" customFormat="1" hidden="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row r="566" spans="3:5" s="19" customFormat="1">
      <c r="C566" s="51"/>
      <c r="D566" s="51"/>
      <c r="E566" s="51"/>
    </row>
  </sheetData>
  <sheetProtection algorithmName="SHA-512" hashValue="zdirTTTxTlyHNRycmQANDzs/4hMHPj57X5CxlqpbE+spC7D04pgHosXNGXy3KB9S9LP0Z0klX6KihL/zgstGtw==" saltValue="p6JIW6czL7vzUDInc69dGw==" spinCount="100000" sheet="1" objects="1" scenarios="1"/>
  <mergeCells count="79">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3:C83"/>
    <mergeCell ref="B85:C85"/>
    <mergeCell ref="D86:E86"/>
    <mergeCell ref="B87:E87"/>
    <mergeCell ref="B88:E88"/>
    <mergeCell ref="E89:E90"/>
    <mergeCell ref="B92:D92"/>
    <mergeCell ref="B93:C93"/>
    <mergeCell ref="B95:E95"/>
    <mergeCell ref="E96:E98"/>
    <mergeCell ref="D102:E102"/>
    <mergeCell ref="B103:E103"/>
    <mergeCell ref="B104:C104"/>
    <mergeCell ref="E104:E108"/>
    <mergeCell ref="B105:C105"/>
    <mergeCell ref="B106:C106"/>
    <mergeCell ref="B107:C107"/>
    <mergeCell ref="B108:C108"/>
    <mergeCell ref="B110:E110"/>
    <mergeCell ref="E111:E112"/>
    <mergeCell ref="B115:C115"/>
    <mergeCell ref="E115:E117"/>
    <mergeCell ref="B116:C116"/>
    <mergeCell ref="B117:C117"/>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J565"/>
  <sheetViews>
    <sheetView showGridLines="0" topLeftCell="A100" zoomScaleNormal="100" workbookViewId="0">
      <selection activeCell="C112" sqref="C112"/>
    </sheetView>
  </sheetViews>
  <sheetFormatPr defaultColWidth="9.140625" defaultRowHeight="12.75" outlineLevelRow="2"/>
  <cols>
    <col min="1" max="1" width="1.42578125" style="19" customWidth="1"/>
    <col min="2" max="2" width="45.7109375" style="20" customWidth="1"/>
    <col min="3" max="3" width="11.85546875" style="36" customWidth="1"/>
    <col min="4" max="4" width="14.7109375" style="36" customWidth="1"/>
    <col min="5" max="5" width="20" style="36" customWidth="1"/>
    <col min="6" max="6" width="15.42578125" style="20" customWidth="1"/>
    <col min="7" max="7" width="1.85546875" style="19" customWidth="1"/>
    <col min="8" max="8" width="12" style="19" customWidth="1"/>
    <col min="9" max="82" width="9.140625" style="19"/>
    <col min="83" max="1024" width="9.140625" style="20"/>
  </cols>
  <sheetData>
    <row r="1" spans="2:6" ht="7.5" customHeight="1"/>
    <row r="2" spans="2:6" ht="16.5">
      <c r="B2" s="232" t="s">
        <v>75</v>
      </c>
      <c r="C2" s="232"/>
      <c r="D2" s="232"/>
      <c r="E2" s="232"/>
      <c r="F2" s="37"/>
    </row>
    <row r="3" spans="2:6" ht="15" customHeight="1">
      <c r="B3" s="38" t="s">
        <v>76</v>
      </c>
    </row>
    <row r="4" spans="2:6" ht="15" customHeight="1">
      <c r="B4" s="38" t="s">
        <v>77</v>
      </c>
    </row>
    <row r="5" spans="2:6" ht="15" customHeight="1">
      <c r="B5" s="209" t="s">
        <v>46</v>
      </c>
      <c r="C5" s="209"/>
      <c r="D5" s="209"/>
      <c r="E5" s="209"/>
      <c r="F5" s="38"/>
    </row>
    <row r="6" spans="2:6" ht="15" customHeight="1">
      <c r="B6" s="224" t="s">
        <v>78</v>
      </c>
      <c r="C6" s="224"/>
      <c r="D6" s="224"/>
      <c r="E6" s="39">
        <f>RESUMO!C21</f>
        <v>0</v>
      </c>
      <c r="F6" s="40"/>
    </row>
    <row r="7" spans="2:6" ht="15" customHeight="1">
      <c r="B7" s="224" t="s">
        <v>79</v>
      </c>
      <c r="C7" s="224"/>
      <c r="D7" s="224"/>
      <c r="E7" s="1" t="s">
        <v>49</v>
      </c>
      <c r="F7" s="38"/>
    </row>
    <row r="8" spans="2:6" ht="15" customHeight="1">
      <c r="B8" s="224" t="s">
        <v>80</v>
      </c>
      <c r="C8" s="224"/>
      <c r="D8" s="224"/>
      <c r="E8" s="41"/>
      <c r="F8" s="38"/>
    </row>
    <row r="9" spans="2:6" ht="15" customHeight="1">
      <c r="B9" s="24" t="s">
        <v>81</v>
      </c>
      <c r="C9" s="42"/>
      <c r="D9" s="42"/>
      <c r="E9" s="41"/>
      <c r="F9" s="38"/>
    </row>
    <row r="10" spans="2:6" ht="15" customHeight="1">
      <c r="B10" s="224" t="s">
        <v>82</v>
      </c>
      <c r="C10" s="224"/>
      <c r="D10" s="224"/>
      <c r="E10" s="41"/>
      <c r="F10" s="43"/>
    </row>
    <row r="11" spans="2:6" ht="15" customHeight="1">
      <c r="B11" s="229" t="s">
        <v>83</v>
      </c>
      <c r="C11" s="229"/>
      <c r="D11" s="229"/>
      <c r="E11" s="44">
        <v>24</v>
      </c>
      <c r="F11" s="38"/>
    </row>
    <row r="12" spans="2:6" ht="6.95" customHeight="1"/>
    <row r="13" spans="2:6" ht="15" customHeight="1">
      <c r="B13" s="209" t="s">
        <v>84</v>
      </c>
      <c r="C13" s="209"/>
      <c r="D13" s="209"/>
      <c r="E13" s="209"/>
      <c r="F13" s="38"/>
    </row>
    <row r="14" spans="2:6" ht="24.95" customHeight="1">
      <c r="B14" s="26" t="s">
        <v>85</v>
      </c>
      <c r="C14" s="230" t="s">
        <v>86</v>
      </c>
      <c r="D14" s="230"/>
      <c r="E14" s="45" t="s">
        <v>87</v>
      </c>
      <c r="F14" s="46"/>
    </row>
    <row r="15" spans="2:6" s="20" customFormat="1" ht="15" customHeight="1">
      <c r="B15" s="47" t="s">
        <v>210</v>
      </c>
      <c r="C15" s="231" t="s">
        <v>197</v>
      </c>
      <c r="D15" s="231"/>
      <c r="E15" s="44">
        <v>10</v>
      </c>
      <c r="F15" s="38"/>
    </row>
    <row r="16" spans="2:6" ht="6.95" customHeight="1"/>
    <row r="17" spans="1:82" ht="15" customHeight="1">
      <c r="B17" s="209" t="s">
        <v>90</v>
      </c>
      <c r="C17" s="209"/>
      <c r="D17" s="209"/>
      <c r="E17" s="209"/>
      <c r="F17" s="38"/>
    </row>
    <row r="18" spans="1:82" ht="15" customHeight="1">
      <c r="B18" s="190" t="s">
        <v>91</v>
      </c>
      <c r="C18" s="190"/>
      <c r="D18" s="190"/>
      <c r="E18" s="190"/>
      <c r="F18" s="38"/>
    </row>
    <row r="19" spans="1:82" ht="15" customHeight="1">
      <c r="B19" s="224" t="s">
        <v>92</v>
      </c>
      <c r="C19" s="224"/>
      <c r="D19" s="224"/>
      <c r="E19" s="1" t="s">
        <v>211</v>
      </c>
      <c r="F19" s="38"/>
    </row>
    <row r="20" spans="1:82" ht="15" customHeight="1">
      <c r="B20" s="224" t="s">
        <v>94</v>
      </c>
      <c r="C20" s="224"/>
      <c r="D20" s="224"/>
      <c r="E20" s="48">
        <v>3155.26</v>
      </c>
      <c r="F20" s="49"/>
    </row>
    <row r="21" spans="1:82" s="19" customFormat="1" ht="6.95" customHeight="1">
      <c r="B21" s="50"/>
      <c r="C21" s="51"/>
      <c r="D21" s="51"/>
      <c r="E21" s="51"/>
    </row>
    <row r="22" spans="1:82" ht="30.75" customHeight="1">
      <c r="B22" s="225" t="str">
        <f>B15</f>
        <v>Operador de som</v>
      </c>
      <c r="C22" s="226" t="s">
        <v>95</v>
      </c>
      <c r="D22" s="226"/>
      <c r="E22" s="227" t="s">
        <v>96</v>
      </c>
      <c r="F22" s="19"/>
      <c r="CA22" s="20"/>
      <c r="CB22" s="20"/>
      <c r="CC22" s="20"/>
      <c r="CD22" s="20"/>
    </row>
    <row r="23" spans="1:82" ht="30" customHeight="1">
      <c r="B23" s="225"/>
      <c r="C23" s="228" t="s">
        <v>97</v>
      </c>
      <c r="D23" s="228"/>
      <c r="E23" s="227"/>
      <c r="F23" s="19"/>
      <c r="CA23" s="20"/>
      <c r="CB23" s="20"/>
      <c r="CC23" s="20"/>
      <c r="CD23" s="20"/>
    </row>
    <row r="24" spans="1:82" ht="15.2" customHeight="1">
      <c r="B24" s="190" t="s">
        <v>98</v>
      </c>
      <c r="C24" s="190"/>
      <c r="D24" s="190"/>
      <c r="E24" s="190"/>
      <c r="F24" s="19"/>
      <c r="CC24" s="20"/>
      <c r="CD24" s="20"/>
    </row>
    <row r="25" spans="1:82" ht="15.2" customHeight="1" outlineLevel="1">
      <c r="B25" s="32" t="s">
        <v>99</v>
      </c>
      <c r="C25" s="220">
        <f>E20</f>
        <v>3155.26</v>
      </c>
      <c r="D25" s="220"/>
      <c r="E25" s="53" t="s">
        <v>100</v>
      </c>
      <c r="F25" s="19"/>
      <c r="CC25" s="20"/>
      <c r="CD25" s="20"/>
    </row>
    <row r="26" spans="1:82" ht="15.2" customHeight="1">
      <c r="A26" s="20"/>
      <c r="B26" s="54" t="s">
        <v>101</v>
      </c>
      <c r="C26" s="222">
        <f>C25</f>
        <v>3155.26</v>
      </c>
      <c r="D26" s="222"/>
      <c r="E26" s="56" t="s">
        <v>102</v>
      </c>
      <c r="F26" s="19"/>
      <c r="CC26" s="20"/>
      <c r="CD26" s="20"/>
    </row>
    <row r="27" spans="1:82" s="19" customFormat="1" ht="6.95" customHeight="1">
      <c r="B27" s="58"/>
      <c r="C27" s="59"/>
      <c r="D27" s="59"/>
      <c r="E27" s="60"/>
      <c r="CC27" s="20"/>
      <c r="CD27" s="20"/>
    </row>
    <row r="28" spans="1:82" s="19" customFormat="1" ht="15.2" customHeight="1">
      <c r="B28" s="209" t="s">
        <v>103</v>
      </c>
      <c r="C28" s="209"/>
      <c r="D28" s="209"/>
      <c r="E28" s="209"/>
      <c r="CC28" s="20"/>
      <c r="CD28" s="20"/>
    </row>
    <row r="29" spans="1:82" s="19" customFormat="1" ht="27.75" customHeight="1" outlineLevel="1">
      <c r="B29" s="223" t="s">
        <v>104</v>
      </c>
      <c r="C29" s="223"/>
      <c r="D29" s="223"/>
      <c r="E29" s="223"/>
      <c r="CC29" s="20"/>
      <c r="CD29" s="20"/>
    </row>
    <row r="30" spans="1:82" s="19" customFormat="1" ht="15.2" customHeight="1" outlineLevel="1">
      <c r="B30" s="24" t="s">
        <v>105</v>
      </c>
      <c r="C30" s="61">
        <v>0.2</v>
      </c>
      <c r="D30" s="62">
        <f t="shared" ref="D30:D37" si="0">ROUND(C30*C$26,2)</f>
        <v>631.04999999999995</v>
      </c>
      <c r="E30" s="204" t="s">
        <v>100</v>
      </c>
      <c r="CC30" s="20"/>
      <c r="CD30" s="20"/>
    </row>
    <row r="31" spans="1:82" s="19" customFormat="1" ht="15.2" customHeight="1" outlineLevel="1">
      <c r="B31" s="24" t="s">
        <v>106</v>
      </c>
      <c r="C31" s="61">
        <v>2.5000000000000001E-2</v>
      </c>
      <c r="D31" s="62">
        <f t="shared" si="0"/>
        <v>78.88</v>
      </c>
      <c r="E31" s="204"/>
      <c r="CC31" s="20"/>
      <c r="CD31" s="20"/>
    </row>
    <row r="32" spans="1:82" s="19" customFormat="1" ht="15.2" customHeight="1" outlineLevel="1">
      <c r="B32" s="32" t="s">
        <v>107</v>
      </c>
      <c r="C32" s="63"/>
      <c r="D32" s="52">
        <f t="shared" si="0"/>
        <v>0</v>
      </c>
      <c r="E32" s="53" t="s">
        <v>108</v>
      </c>
      <c r="F32" s="19" t="s">
        <v>191</v>
      </c>
      <c r="CC32" s="20"/>
      <c r="CD32" s="20"/>
    </row>
    <row r="33" spans="2:82" s="19" customFormat="1" ht="15.2" customHeight="1" outlineLevel="1">
      <c r="B33" s="24" t="s">
        <v>110</v>
      </c>
      <c r="C33" s="61">
        <v>1.4999999999999999E-2</v>
      </c>
      <c r="D33" s="62">
        <f t="shared" si="0"/>
        <v>47.33</v>
      </c>
      <c r="E33" s="204" t="s">
        <v>100</v>
      </c>
      <c r="CC33" s="20"/>
      <c r="CD33" s="20"/>
    </row>
    <row r="34" spans="2:82" s="19" customFormat="1" ht="15.2" customHeight="1" outlineLevel="1">
      <c r="B34" s="24" t="s">
        <v>111</v>
      </c>
      <c r="C34" s="61">
        <v>0.01</v>
      </c>
      <c r="D34" s="62">
        <f t="shared" si="0"/>
        <v>31.55</v>
      </c>
      <c r="E34" s="204"/>
      <c r="CC34" s="20"/>
      <c r="CD34" s="20"/>
    </row>
    <row r="35" spans="2:82" s="19" customFormat="1" ht="15.2" customHeight="1" outlineLevel="1">
      <c r="B35" s="24" t="s">
        <v>112</v>
      </c>
      <c r="C35" s="61">
        <v>6.0000000000000001E-3</v>
      </c>
      <c r="D35" s="62">
        <f t="shared" si="0"/>
        <v>18.93</v>
      </c>
      <c r="E35" s="204"/>
      <c r="CC35" s="20"/>
      <c r="CD35" s="20"/>
    </row>
    <row r="36" spans="2:82" s="19" customFormat="1" ht="15.2" customHeight="1" outlineLevel="1">
      <c r="B36" s="24" t="s">
        <v>113</v>
      </c>
      <c r="C36" s="61">
        <v>2E-3</v>
      </c>
      <c r="D36" s="62">
        <f t="shared" si="0"/>
        <v>6.31</v>
      </c>
      <c r="E36" s="204"/>
      <c r="CC36" s="20"/>
      <c r="CD36" s="20"/>
    </row>
    <row r="37" spans="2:82" s="19" customFormat="1" ht="15.2" customHeight="1" outlineLevel="1">
      <c r="B37" s="24" t="s">
        <v>114</v>
      </c>
      <c r="C37" s="61">
        <v>0.08</v>
      </c>
      <c r="D37" s="62">
        <f t="shared" si="0"/>
        <v>252.42</v>
      </c>
      <c r="E37" s="204"/>
      <c r="CC37" s="20"/>
      <c r="CD37" s="20"/>
    </row>
    <row r="38" spans="2:82" s="19" customFormat="1" ht="15.2" customHeight="1" outlineLevel="1">
      <c r="B38" s="26" t="s">
        <v>115</v>
      </c>
      <c r="C38" s="64">
        <f>SUM(C30:C37)</f>
        <v>0.33800000000000002</v>
      </c>
      <c r="D38" s="65">
        <f>SUM(D30:D37)</f>
        <v>1066.4699999999998</v>
      </c>
      <c r="E38" s="53" t="s">
        <v>102</v>
      </c>
      <c r="CC38" s="20"/>
      <c r="CD38" s="20"/>
    </row>
    <row r="39" spans="2:82" s="19" customFormat="1" ht="3.6" customHeight="1" outlineLevel="1">
      <c r="B39" s="221"/>
      <c r="C39" s="221"/>
      <c r="D39" s="221"/>
      <c r="E39" s="60"/>
      <c r="CC39" s="20"/>
      <c r="CD39" s="20"/>
    </row>
    <row r="40" spans="2:82" s="19" customFormat="1" ht="15.2" customHeight="1" outlineLevel="1">
      <c r="B40" s="190" t="s">
        <v>116</v>
      </c>
      <c r="C40" s="190"/>
      <c r="D40" s="190"/>
      <c r="E40" s="190"/>
      <c r="CC40" s="20"/>
      <c r="CD40" s="20"/>
    </row>
    <row r="41" spans="2:82" s="19" customFormat="1" ht="15.2" customHeight="1" outlineLevel="2">
      <c r="B41" s="24" t="s">
        <v>117</v>
      </c>
      <c r="C41" s="61">
        <f>1/12</f>
        <v>8.3333333333333329E-2</v>
      </c>
      <c r="D41" s="62">
        <f>ROUND(C41*(C$26),2)</f>
        <v>262.94</v>
      </c>
      <c r="E41" s="204" t="s">
        <v>100</v>
      </c>
      <c r="CC41" s="20"/>
      <c r="CD41" s="20"/>
    </row>
    <row r="42" spans="2:82" s="19" customFormat="1" ht="15.2" customHeight="1" outlineLevel="2">
      <c r="B42" s="24" t="s">
        <v>118</v>
      </c>
      <c r="C42" s="61">
        <f>1/3/12</f>
        <v>2.7777777777777776E-2</v>
      </c>
      <c r="D42" s="62">
        <f>ROUND(C42*(C$26),2)</f>
        <v>87.65</v>
      </c>
      <c r="E42" s="204"/>
      <c r="CC42" s="20"/>
      <c r="CD42" s="20"/>
    </row>
    <row r="43" spans="2:82" s="19" customFormat="1" ht="15.2" customHeight="1" outlineLevel="2">
      <c r="B43" s="26" t="s">
        <v>119</v>
      </c>
      <c r="C43" s="64">
        <f>SUM(C41:C42)</f>
        <v>0.1111111111111111</v>
      </c>
      <c r="D43" s="65">
        <f>SUM(D41:D42)</f>
        <v>350.59000000000003</v>
      </c>
      <c r="E43" s="53" t="s">
        <v>102</v>
      </c>
      <c r="CC43" s="20"/>
      <c r="CD43" s="20"/>
    </row>
    <row r="44" spans="2:82" s="19" customFormat="1" ht="15.2" customHeight="1" outlineLevel="2">
      <c r="B44" s="24" t="s">
        <v>120</v>
      </c>
      <c r="C44" s="61">
        <f>C43*C38</f>
        <v>3.7555555555555557E-2</v>
      </c>
      <c r="D44" s="62">
        <f>ROUND(C26*C44,2)</f>
        <v>118.5</v>
      </c>
      <c r="E44" s="66" t="s">
        <v>100</v>
      </c>
      <c r="CC44" s="20"/>
      <c r="CD44" s="20"/>
    </row>
    <row r="45" spans="2:82" s="19" customFormat="1" ht="15.2" customHeight="1" outlineLevel="1">
      <c r="B45" s="26" t="s">
        <v>121</v>
      </c>
      <c r="C45" s="64">
        <f>SUM(C44+C43)</f>
        <v>0.14866666666666667</v>
      </c>
      <c r="D45" s="65">
        <f>SUM(D43:D44)</f>
        <v>469.09000000000003</v>
      </c>
      <c r="E45" s="53" t="s">
        <v>102</v>
      </c>
      <c r="CC45" s="20"/>
      <c r="CD45" s="20"/>
    </row>
    <row r="46" spans="2:82" s="19" customFormat="1" ht="3.6" customHeight="1" outlineLevel="1">
      <c r="B46" s="58"/>
      <c r="C46" s="59"/>
      <c r="D46" s="59"/>
      <c r="E46" s="60"/>
      <c r="CC46" s="20"/>
      <c r="CD46" s="20"/>
    </row>
    <row r="47" spans="2:82" s="19" customFormat="1" ht="15.2" customHeight="1" outlineLevel="1">
      <c r="B47" s="190" t="s">
        <v>122</v>
      </c>
      <c r="C47" s="190"/>
      <c r="D47" s="190"/>
      <c r="E47" s="190"/>
      <c r="CC47" s="20"/>
      <c r="CD47" s="20"/>
    </row>
    <row r="48" spans="2:82" ht="15.2" customHeight="1" outlineLevel="2">
      <c r="B48" s="32" t="s">
        <v>123</v>
      </c>
      <c r="C48" s="220">
        <f>'Vale alimentação e transporte'!F9</f>
        <v>0</v>
      </c>
      <c r="D48" s="220"/>
      <c r="E48" s="204" t="s">
        <v>108</v>
      </c>
      <c r="F48" s="19" t="s">
        <v>124</v>
      </c>
      <c r="CC48" s="20"/>
      <c r="CD48" s="20"/>
    </row>
    <row r="49" spans="2:82" ht="15.2" customHeight="1" outlineLevel="2">
      <c r="B49" s="67" t="s">
        <v>125</v>
      </c>
      <c r="C49" s="68">
        <v>0.06</v>
      </c>
      <c r="D49" s="52">
        <f>IF(((C25*6%)&gt;C48),(-C48),ROUND((-C25*6%),2))</f>
        <v>0</v>
      </c>
      <c r="E49" s="204"/>
      <c r="F49" s="19" t="s">
        <v>124</v>
      </c>
      <c r="CC49" s="20"/>
      <c r="CD49" s="20"/>
    </row>
    <row r="50" spans="2:82" ht="15.2" customHeight="1" outlineLevel="2">
      <c r="B50" s="32" t="s">
        <v>126</v>
      </c>
      <c r="C50" s="220">
        <f>'Vale alimentação e transporte'!F23</f>
        <v>0</v>
      </c>
      <c r="D50" s="220"/>
      <c r="E50" s="204"/>
      <c r="F50" s="19" t="s">
        <v>124</v>
      </c>
      <c r="CC50" s="20"/>
      <c r="CD50" s="20"/>
    </row>
    <row r="51" spans="2:82" ht="15.2" customHeight="1" outlineLevel="2">
      <c r="B51" s="67" t="s">
        <v>127</v>
      </c>
      <c r="C51" s="68">
        <v>0.2</v>
      </c>
      <c r="D51" s="52">
        <f>-ROUND((C50*C51),2)</f>
        <v>0</v>
      </c>
      <c r="E51" s="204"/>
      <c r="F51" s="19" t="s">
        <v>124</v>
      </c>
      <c r="CC51" s="20"/>
      <c r="CD51" s="20"/>
    </row>
    <row r="52" spans="2:82" ht="15.2" customHeight="1" outlineLevel="2">
      <c r="B52" s="69" t="s">
        <v>128</v>
      </c>
      <c r="C52" s="219"/>
      <c r="D52" s="219"/>
      <c r="E52" s="204"/>
      <c r="F52" s="19"/>
      <c r="CC52" s="20"/>
      <c r="CD52" s="20"/>
    </row>
    <row r="53" spans="2:82" ht="25.5" outlineLevel="2">
      <c r="B53" s="70" t="s">
        <v>129</v>
      </c>
      <c r="C53" s="219"/>
      <c r="D53" s="219"/>
      <c r="E53" s="204"/>
      <c r="F53" s="19"/>
      <c r="CC53" s="20"/>
      <c r="CD53" s="20"/>
    </row>
    <row r="54" spans="2:82" ht="15.2" customHeight="1" outlineLevel="2">
      <c r="B54" s="69" t="s">
        <v>130</v>
      </c>
      <c r="C54" s="219"/>
      <c r="D54" s="219"/>
      <c r="E54" s="204"/>
      <c r="F54" s="19"/>
      <c r="CC54" s="20"/>
      <c r="CD54" s="20"/>
    </row>
    <row r="55" spans="2:82" ht="25.5" outlineLevel="2">
      <c r="B55" s="70" t="s">
        <v>131</v>
      </c>
      <c r="C55" s="219"/>
      <c r="D55" s="219"/>
      <c r="E55" s="204"/>
      <c r="F55" s="19"/>
      <c r="CC55" s="20"/>
      <c r="CD55" s="20"/>
    </row>
    <row r="56" spans="2:82" ht="15.2" customHeight="1" outlineLevel="2">
      <c r="B56" s="69" t="s">
        <v>132</v>
      </c>
      <c r="C56" s="219"/>
      <c r="D56" s="219"/>
      <c r="E56" s="204"/>
      <c r="F56" s="19"/>
      <c r="CC56" s="20"/>
      <c r="CD56" s="20"/>
    </row>
    <row r="57" spans="2:82" ht="25.5" outlineLevel="2">
      <c r="B57" s="70" t="s">
        <v>133</v>
      </c>
      <c r="C57" s="219"/>
      <c r="D57" s="219"/>
      <c r="E57" s="204"/>
      <c r="F57" s="19"/>
      <c r="CC57" s="20"/>
      <c r="CD57" s="20"/>
    </row>
    <row r="58" spans="2:82" ht="15.2" customHeight="1" outlineLevel="2">
      <c r="B58" s="69" t="s">
        <v>134</v>
      </c>
      <c r="C58" s="219"/>
      <c r="D58" s="219"/>
      <c r="E58" s="204"/>
      <c r="F58" s="19"/>
      <c r="CC58" s="20"/>
      <c r="CD58" s="20"/>
    </row>
    <row r="59" spans="2:82" ht="25.5" outlineLevel="2">
      <c r="B59" s="70" t="s">
        <v>135</v>
      </c>
      <c r="C59" s="219"/>
      <c r="D59" s="219"/>
      <c r="E59" s="204"/>
      <c r="F59" s="19"/>
      <c r="CC59" s="20"/>
      <c r="CD59" s="20"/>
    </row>
    <row r="60" spans="2:82" ht="15.2" customHeight="1" outlineLevel="2">
      <c r="B60" s="69" t="s">
        <v>136</v>
      </c>
      <c r="C60" s="219"/>
      <c r="D60" s="219"/>
      <c r="E60" s="204"/>
      <c r="F60" s="19"/>
      <c r="CC60" s="20"/>
      <c r="CD60" s="20"/>
    </row>
    <row r="61" spans="2:82" ht="25.5" outlineLevel="2">
      <c r="B61" s="70" t="s">
        <v>137</v>
      </c>
      <c r="C61" s="219"/>
      <c r="D61" s="219"/>
      <c r="E61" s="204"/>
      <c r="F61" s="19"/>
      <c r="CC61" s="20"/>
      <c r="CD61" s="20"/>
    </row>
    <row r="62" spans="2:82" ht="15.2" customHeight="1" outlineLevel="2">
      <c r="B62" s="69" t="s">
        <v>138</v>
      </c>
      <c r="C62" s="219"/>
      <c r="D62" s="219"/>
      <c r="E62" s="204"/>
      <c r="F62" s="19"/>
      <c r="CC62" s="20"/>
      <c r="CD62" s="20"/>
    </row>
    <row r="63" spans="2:82" ht="25.5" outlineLevel="2">
      <c r="B63" s="70" t="s">
        <v>139</v>
      </c>
      <c r="C63" s="219"/>
      <c r="D63" s="219"/>
      <c r="E63" s="204"/>
      <c r="F63" s="19"/>
      <c r="CC63" s="20"/>
      <c r="CD63" s="20"/>
    </row>
    <row r="64" spans="2:82" ht="15.2" customHeight="1" outlineLevel="2">
      <c r="B64" s="69" t="s">
        <v>140</v>
      </c>
      <c r="C64" s="219"/>
      <c r="D64" s="219"/>
      <c r="E64" s="204"/>
      <c r="F64" s="19"/>
      <c r="CC64" s="20"/>
      <c r="CD64" s="20"/>
    </row>
    <row r="65" spans="2:82" ht="25.5" outlineLevel="2">
      <c r="B65" s="70" t="s">
        <v>141</v>
      </c>
      <c r="C65" s="219"/>
      <c r="D65" s="219"/>
      <c r="E65" s="204"/>
      <c r="F65" s="19"/>
      <c r="CC65" s="20"/>
      <c r="CD65" s="20"/>
    </row>
    <row r="66" spans="2:82" ht="15.2" customHeight="1" outlineLevel="2">
      <c r="B66" s="69" t="s">
        <v>142</v>
      </c>
      <c r="C66" s="219"/>
      <c r="D66" s="219"/>
      <c r="E66" s="204"/>
      <c r="F66" s="19"/>
      <c r="CC66" s="20"/>
      <c r="CD66" s="20"/>
    </row>
    <row r="67" spans="2:82" ht="25.5" outlineLevel="2">
      <c r="B67" s="70" t="s">
        <v>143</v>
      </c>
      <c r="C67" s="219"/>
      <c r="D67" s="219"/>
      <c r="E67" s="204"/>
      <c r="F67" s="19"/>
      <c r="CC67" s="20"/>
      <c r="CD67" s="20"/>
    </row>
    <row r="68" spans="2:82" s="19" customFormat="1" ht="15.2" customHeight="1" outlineLevel="1">
      <c r="B68" s="205" t="s">
        <v>144</v>
      </c>
      <c r="C68" s="205"/>
      <c r="D68" s="65">
        <f>(C48+D49+C50+D51+C52-C53+C54-C55+C56-C57+C58-C59+C60-C61+C62-C63+C64-C65+C66-C67)</f>
        <v>0</v>
      </c>
      <c r="E68" s="56" t="s">
        <v>102</v>
      </c>
      <c r="CC68" s="20"/>
      <c r="CD68" s="20"/>
    </row>
    <row r="69" spans="2:82" s="19" customFormat="1" ht="3.6" customHeight="1" outlineLevel="1">
      <c r="B69" s="58"/>
      <c r="C69" s="59"/>
      <c r="D69" s="59"/>
      <c r="E69" s="71"/>
      <c r="CC69" s="20"/>
      <c r="CD69" s="20"/>
    </row>
    <row r="70" spans="2:82" s="19" customFormat="1" ht="15" customHeight="1">
      <c r="B70" s="218" t="s">
        <v>145</v>
      </c>
      <c r="C70" s="218"/>
      <c r="D70" s="55">
        <f>SUM(D38+D45+D68)</f>
        <v>1535.56</v>
      </c>
      <c r="E70" s="56" t="s">
        <v>102</v>
      </c>
      <c r="CC70" s="20"/>
      <c r="CD70" s="20"/>
    </row>
    <row r="71" spans="2:82" s="19" customFormat="1" ht="6.95" customHeight="1">
      <c r="B71" s="58"/>
      <c r="C71" s="59"/>
      <c r="D71" s="59"/>
      <c r="E71" s="60"/>
      <c r="CC71" s="20"/>
      <c r="CD71" s="20"/>
    </row>
    <row r="72" spans="2:82" s="19" customFormat="1" ht="15.2" customHeight="1">
      <c r="B72" s="209" t="s">
        <v>146</v>
      </c>
      <c r="C72" s="209"/>
      <c r="D72" s="209"/>
      <c r="E72" s="209"/>
      <c r="CC72" s="20"/>
      <c r="CD72" s="20"/>
    </row>
    <row r="73" spans="2:82" s="19" customFormat="1" ht="26.25" customHeight="1" outlineLevel="1">
      <c r="B73" s="72" t="s">
        <v>147</v>
      </c>
      <c r="C73" s="73">
        <f>1/30*7/12</f>
        <v>1.9444444444444445E-2</v>
      </c>
      <c r="D73" s="52">
        <f>ROUND(C$26*C73,2)</f>
        <v>61.35</v>
      </c>
      <c r="E73" s="204" t="s">
        <v>100</v>
      </c>
      <c r="CC73" s="20"/>
      <c r="CD73" s="20"/>
    </row>
    <row r="74" spans="2:82" s="19" customFormat="1" ht="26.25" customHeight="1" outlineLevel="1">
      <c r="B74" s="25" t="s">
        <v>148</v>
      </c>
      <c r="C74" s="75">
        <f>C38*C73</f>
        <v>6.5722222222222224E-3</v>
      </c>
      <c r="D74" s="52">
        <f>ROUND(C$26*C74,2)</f>
        <v>20.74</v>
      </c>
      <c r="E74" s="204"/>
      <c r="CC74" s="20"/>
      <c r="CD74" s="20"/>
    </row>
    <row r="75" spans="2:82" s="19" customFormat="1" ht="17.25" customHeight="1" outlineLevel="1">
      <c r="B75" s="72" t="s">
        <v>149</v>
      </c>
      <c r="C75" s="73">
        <f>1*0.08*0.4</f>
        <v>3.2000000000000001E-2</v>
      </c>
      <c r="D75" s="52">
        <f>ROUND((C$26+D43)*C75,2)</f>
        <v>112.19</v>
      </c>
      <c r="E75" s="204"/>
      <c r="CC75" s="20"/>
      <c r="CD75" s="20"/>
    </row>
    <row r="76" spans="2:82" s="19" customFormat="1" ht="27.75" customHeight="1" outlineLevel="1">
      <c r="B76" s="72" t="s">
        <v>150</v>
      </c>
      <c r="C76" s="76">
        <v>1.56</v>
      </c>
      <c r="D76" s="77">
        <f>ROUND((C26/12)*1.56,2)</f>
        <v>410.18</v>
      </c>
      <c r="E76" s="204"/>
      <c r="CC76" s="20"/>
      <c r="CD76" s="20"/>
    </row>
    <row r="77" spans="2:82" s="19" customFormat="1" ht="15" customHeight="1" outlineLevel="1">
      <c r="B77" s="72" t="s">
        <v>151</v>
      </c>
      <c r="C77" s="75">
        <f>C76*0.08%</f>
        <v>1.2480000000000002E-3</v>
      </c>
      <c r="D77" s="77">
        <f>ROUND(D76*C77,2)</f>
        <v>0.51</v>
      </c>
      <c r="E77" s="204"/>
      <c r="CC77" s="20"/>
      <c r="CD77" s="20"/>
    </row>
    <row r="78" spans="2:82" s="19" customFormat="1" ht="15.2" customHeight="1" outlineLevel="1">
      <c r="B78" s="72" t="s">
        <v>152</v>
      </c>
      <c r="C78" s="75">
        <f>(1*0.08*0.4)*1.56</f>
        <v>4.9920000000000006E-2</v>
      </c>
      <c r="D78" s="77">
        <f>ROUND((C$26+D43)*C78,2)</f>
        <v>175.01</v>
      </c>
      <c r="E78" s="204"/>
      <c r="CC78" s="20"/>
      <c r="CD78" s="20"/>
    </row>
    <row r="79" spans="2:82" s="19" customFormat="1" ht="15.2" customHeight="1">
      <c r="B79" s="54" t="s">
        <v>153</v>
      </c>
      <c r="C79" s="78">
        <f>SUM(C73:C73)</f>
        <v>1.9444444444444445E-2</v>
      </c>
      <c r="D79" s="55">
        <f>SUM(D73:D78)</f>
        <v>779.98</v>
      </c>
      <c r="E79" s="56" t="s">
        <v>102</v>
      </c>
      <c r="CC79" s="20"/>
      <c r="CD79" s="20"/>
    </row>
    <row r="80" spans="2:82" s="19" customFormat="1" ht="6.95" customHeight="1">
      <c r="B80" s="79"/>
      <c r="C80" s="118"/>
      <c r="D80" s="237"/>
      <c r="E80" s="237"/>
      <c r="CC80" s="20"/>
      <c r="CD80" s="20"/>
    </row>
    <row r="81" spans="2:82" s="19" customFormat="1" ht="15.2" customHeight="1">
      <c r="B81" s="209" t="s">
        <v>154</v>
      </c>
      <c r="C81" s="209"/>
      <c r="D81" s="209"/>
      <c r="E81" s="209"/>
      <c r="CC81" s="20"/>
      <c r="CD81" s="20"/>
    </row>
    <row r="82" spans="2:82" s="19" customFormat="1" ht="15.2" customHeight="1">
      <c r="B82" s="218" t="s">
        <v>155</v>
      </c>
      <c r="C82" s="218"/>
      <c r="D82" s="55">
        <v>0</v>
      </c>
      <c r="E82" s="56" t="s">
        <v>102</v>
      </c>
      <c r="F82" s="19" t="s">
        <v>156</v>
      </c>
      <c r="CC82" s="20"/>
      <c r="CD82" s="20"/>
    </row>
    <row r="83" spans="2:82" s="19" customFormat="1" ht="6.95" customHeight="1">
      <c r="B83" s="79"/>
      <c r="C83" s="50"/>
      <c r="D83" s="50"/>
      <c r="E83" s="71"/>
      <c r="CC83" s="20"/>
      <c r="CD83" s="20"/>
    </row>
    <row r="84" spans="2:82" ht="13.5" customHeight="1">
      <c r="B84" s="216" t="s">
        <v>157</v>
      </c>
      <c r="C84" s="216"/>
      <c r="D84" s="80">
        <f>D82+D79+D70+C26</f>
        <v>5470.8</v>
      </c>
      <c r="E84" s="81" t="s">
        <v>102</v>
      </c>
      <c r="F84" s="19"/>
      <c r="CC84" s="20"/>
      <c r="CD84" s="20"/>
    </row>
    <row r="85" spans="2:82" s="19" customFormat="1" ht="6.95" customHeight="1">
      <c r="B85" s="58"/>
      <c r="C85" s="59"/>
      <c r="D85" s="217"/>
      <c r="E85" s="217"/>
      <c r="CC85" s="20"/>
      <c r="CD85" s="20"/>
    </row>
    <row r="86" spans="2:82" s="19" customFormat="1" ht="15.2" customHeight="1">
      <c r="B86" s="209" t="s">
        <v>158</v>
      </c>
      <c r="C86" s="209"/>
      <c r="D86" s="209"/>
      <c r="E86" s="209"/>
      <c r="CC86" s="20"/>
      <c r="CD86" s="20"/>
    </row>
    <row r="87" spans="2:82" s="19" customFormat="1" ht="15.2" customHeight="1">
      <c r="B87" s="190" t="s">
        <v>159</v>
      </c>
      <c r="C87" s="190"/>
      <c r="D87" s="190"/>
      <c r="E87" s="190"/>
      <c r="CC87" s="20"/>
      <c r="CD87" s="20"/>
    </row>
    <row r="88" spans="2:82" ht="15.2" customHeight="1" outlineLevel="1">
      <c r="B88" s="32" t="s">
        <v>160</v>
      </c>
      <c r="C88" s="82"/>
      <c r="D88" s="62">
        <f>ROUND(D$84*C88,2)</f>
        <v>0</v>
      </c>
      <c r="E88" s="204" t="s">
        <v>108</v>
      </c>
      <c r="F88" s="19" t="s">
        <v>161</v>
      </c>
      <c r="CC88" s="20"/>
      <c r="CD88" s="20"/>
    </row>
    <row r="89" spans="2:82" ht="15.2" customHeight="1" outlineLevel="1">
      <c r="B89" s="32" t="s">
        <v>162</v>
      </c>
      <c r="C89" s="82"/>
      <c r="D89" s="62">
        <f>ROUND((D$84+D88)*C89,2)</f>
        <v>0</v>
      </c>
      <c r="E89" s="204"/>
      <c r="F89" s="19" t="s">
        <v>161</v>
      </c>
      <c r="CC89" s="20"/>
      <c r="CD89" s="20"/>
    </row>
    <row r="90" spans="2:82" ht="15.2" customHeight="1">
      <c r="B90" s="26" t="s">
        <v>163</v>
      </c>
      <c r="C90" s="83">
        <f>SUM(C88:C89)</f>
        <v>0</v>
      </c>
      <c r="D90" s="65">
        <f>SUM(D88:D89)</f>
        <v>0</v>
      </c>
      <c r="E90" s="53" t="s">
        <v>102</v>
      </c>
      <c r="F90" s="19"/>
      <c r="CC90" s="20"/>
      <c r="CD90" s="20"/>
    </row>
    <row r="91" spans="2:82" ht="3.6" customHeight="1">
      <c r="B91" s="213"/>
      <c r="C91" s="213"/>
      <c r="D91" s="213"/>
      <c r="E91" s="71"/>
      <c r="F91" s="19"/>
      <c r="CC91" s="20"/>
      <c r="CD91" s="20"/>
    </row>
    <row r="92" spans="2:82" ht="25.5" customHeight="1">
      <c r="B92" s="214" t="s">
        <v>164</v>
      </c>
      <c r="C92" s="214"/>
      <c r="D92" s="84">
        <f>D84+D90</f>
        <v>5470.8</v>
      </c>
      <c r="E92" s="81" t="s">
        <v>102</v>
      </c>
      <c r="F92" s="19"/>
      <c r="CC92" s="20"/>
      <c r="CD92" s="20"/>
    </row>
    <row r="93" spans="2:82" ht="3.2" customHeight="1">
      <c r="B93" s="85"/>
      <c r="C93" s="86"/>
      <c r="D93" s="87"/>
      <c r="E93" s="88"/>
      <c r="F93" s="19"/>
      <c r="CC93" s="20"/>
      <c r="CD93" s="20"/>
    </row>
    <row r="94" spans="2:82" ht="15.2" customHeight="1">
      <c r="B94" s="190" t="s">
        <v>165</v>
      </c>
      <c r="C94" s="190"/>
      <c r="D94" s="190"/>
      <c r="E94" s="190"/>
      <c r="F94" s="19"/>
      <c r="CC94" s="20"/>
      <c r="CD94" s="20"/>
    </row>
    <row r="95" spans="2:82" ht="15.2" customHeight="1" outlineLevel="1">
      <c r="B95" s="24" t="s">
        <v>166</v>
      </c>
      <c r="C95" s="82"/>
      <c r="D95" s="62">
        <f>ROUND(D$99*C95,2)</f>
        <v>0</v>
      </c>
      <c r="E95" s="204" t="s">
        <v>108</v>
      </c>
      <c r="F95" s="19" t="s">
        <v>167</v>
      </c>
      <c r="CC95" s="20"/>
      <c r="CD95" s="20"/>
    </row>
    <row r="96" spans="2:82" ht="15.2" customHeight="1" outlineLevel="1">
      <c r="B96" s="24" t="s">
        <v>168</v>
      </c>
      <c r="C96" s="82"/>
      <c r="D96" s="62">
        <f>ROUND(D$99*C96,2)</f>
        <v>0</v>
      </c>
      <c r="E96" s="204"/>
      <c r="F96" s="19" t="s">
        <v>167</v>
      </c>
      <c r="CC96" s="20"/>
      <c r="CD96" s="20"/>
    </row>
    <row r="97" spans="1:82" ht="15.2" customHeight="1" outlineLevel="1">
      <c r="B97" s="24" t="s">
        <v>169</v>
      </c>
      <c r="C97" s="82"/>
      <c r="D97" s="62">
        <f>ROUND(D$99*C97,2)</f>
        <v>0</v>
      </c>
      <c r="E97" s="204"/>
      <c r="F97" s="19" t="s">
        <v>167</v>
      </c>
      <c r="CC97" s="20"/>
      <c r="CD97" s="20"/>
    </row>
    <row r="98" spans="1:82" s="38" customFormat="1" ht="15.2" customHeight="1">
      <c r="A98" s="89"/>
      <c r="B98" s="26" t="s">
        <v>170</v>
      </c>
      <c r="C98" s="83">
        <f>SUM(C95:C97)</f>
        <v>0</v>
      </c>
      <c r="D98" s="65">
        <f>SUM(D95:D97)</f>
        <v>0</v>
      </c>
      <c r="E98" s="53" t="s">
        <v>102</v>
      </c>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row>
    <row r="99" spans="1:82" s="95" customFormat="1" ht="11.25" hidden="1" customHeight="1">
      <c r="A99" s="90"/>
      <c r="B99" s="91"/>
      <c r="C99" s="92">
        <f>1-C98</f>
        <v>1</v>
      </c>
      <c r="D99" s="93">
        <f>ROUND(D92/C99,2)</f>
        <v>5470.8</v>
      </c>
      <c r="E99" s="94"/>
      <c r="F99" s="19"/>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row>
    <row r="100" spans="1:82" s="19" customFormat="1" ht="15.2" customHeight="1">
      <c r="B100" s="54" t="s">
        <v>171</v>
      </c>
      <c r="C100" s="55">
        <f>C90+C98</f>
        <v>0</v>
      </c>
      <c r="D100" s="55">
        <f>D90+D98</f>
        <v>0</v>
      </c>
      <c r="E100" s="56" t="s">
        <v>102</v>
      </c>
      <c r="CC100" s="20"/>
      <c r="CD100" s="20"/>
    </row>
    <row r="101" spans="1:82" s="19" customFormat="1" ht="6.95" customHeight="1">
      <c r="B101" s="58"/>
      <c r="C101" s="59"/>
      <c r="D101" s="215"/>
      <c r="E101" s="215"/>
      <c r="CC101" s="20"/>
      <c r="CD101" s="20"/>
    </row>
    <row r="102" spans="1:82" s="19" customFormat="1" ht="15.2" customHeight="1">
      <c r="B102" s="209" t="s">
        <v>172</v>
      </c>
      <c r="C102" s="209"/>
      <c r="D102" s="209"/>
      <c r="E102" s="209"/>
      <c r="CC102" s="20"/>
      <c r="CD102" s="20"/>
    </row>
    <row r="103" spans="1:82" s="19" customFormat="1" ht="12.75" customHeight="1">
      <c r="B103" s="210" t="s">
        <v>173</v>
      </c>
      <c r="C103" s="210"/>
      <c r="D103" s="96">
        <f>D84+D100</f>
        <v>5470.8</v>
      </c>
      <c r="E103" s="206" t="s">
        <v>102</v>
      </c>
      <c r="CC103" s="20"/>
      <c r="CD103" s="20"/>
    </row>
    <row r="104" spans="1:82" s="19" customFormat="1" ht="15" customHeight="1">
      <c r="B104" s="207" t="s">
        <v>174</v>
      </c>
      <c r="C104" s="207"/>
      <c r="D104" s="97">
        <f>E15</f>
        <v>10</v>
      </c>
      <c r="E104" s="206"/>
    </row>
    <row r="105" spans="1:82" s="19" customFormat="1" ht="15" customHeight="1">
      <c r="B105" s="211" t="s">
        <v>175</v>
      </c>
      <c r="C105" s="211"/>
      <c r="D105" s="98">
        <f>D103*D104</f>
        <v>54708</v>
      </c>
      <c r="E105" s="206"/>
    </row>
    <row r="106" spans="1:82" s="19" customFormat="1" ht="15" customHeight="1">
      <c r="B106" s="211" t="s">
        <v>176</v>
      </c>
      <c r="C106" s="211"/>
      <c r="D106" s="98">
        <f>D105*12</f>
        <v>656496</v>
      </c>
      <c r="E106" s="206"/>
    </row>
    <row r="107" spans="1:82" s="19" customFormat="1" ht="15" customHeight="1">
      <c r="B107" s="233" t="s">
        <v>177</v>
      </c>
      <c r="C107" s="233"/>
      <c r="D107" s="117">
        <f>D105*24</f>
        <v>1312992</v>
      </c>
      <c r="E107" s="206"/>
    </row>
    <row r="108" spans="1:82" s="19" customFormat="1" ht="6.75" customHeight="1">
      <c r="C108" s="51"/>
      <c r="D108" s="100"/>
    </row>
    <row r="109" spans="1:82" s="19" customFormat="1" ht="15.2" customHeight="1">
      <c r="B109" s="203" t="s">
        <v>178</v>
      </c>
      <c r="C109" s="203"/>
      <c r="D109" s="203"/>
      <c r="E109" s="203"/>
      <c r="CA109" s="20"/>
      <c r="CB109" s="20"/>
    </row>
    <row r="110" spans="1:82" s="19" customFormat="1" ht="15.2" customHeight="1">
      <c r="B110" s="32" t="s">
        <v>179</v>
      </c>
      <c r="C110" s="101">
        <v>8.3299999999999999E-2</v>
      </c>
      <c r="D110" s="52">
        <f>$C$26*C110</f>
        <v>262.83315800000003</v>
      </c>
      <c r="E110" s="204" t="s">
        <v>100</v>
      </c>
      <c r="CA110" s="20"/>
      <c r="CB110" s="20"/>
    </row>
    <row r="111" spans="1:82" s="19" customFormat="1" ht="15.2" customHeight="1">
      <c r="B111" s="32" t="s">
        <v>180</v>
      </c>
      <c r="C111" s="101">
        <v>0.121</v>
      </c>
      <c r="D111" s="52">
        <f>$C$26*C111</f>
        <v>381.78646000000003</v>
      </c>
      <c r="E111" s="204"/>
      <c r="CA111" s="20"/>
      <c r="CB111" s="20"/>
    </row>
    <row r="112" spans="1:82" s="19" customFormat="1" outlineLevel="1">
      <c r="B112" s="72" t="s">
        <v>181</v>
      </c>
      <c r="C112" s="102" t="e">
        <f>VLOOKUP(C32,C119:D121,2,1)</f>
        <v>#N/A</v>
      </c>
      <c r="D112" s="52" t="e">
        <f>$C$26*C112</f>
        <v>#N/A</v>
      </c>
      <c r="E112" s="53" t="s">
        <v>108</v>
      </c>
      <c r="F112" s="19" t="s">
        <v>182</v>
      </c>
      <c r="CC112" s="20"/>
      <c r="CD112" s="20"/>
    </row>
    <row r="113" spans="2:82" s="19" customFormat="1" outlineLevel="1">
      <c r="B113" s="32" t="s">
        <v>183</v>
      </c>
      <c r="C113" s="101">
        <v>0.05</v>
      </c>
      <c r="D113" s="52">
        <f>$C$26*C113</f>
        <v>157.76300000000003</v>
      </c>
      <c r="E113" s="53" t="s">
        <v>100</v>
      </c>
      <c r="CC113" s="20"/>
      <c r="CD113" s="20"/>
    </row>
    <row r="114" spans="2:82" s="19" customFormat="1" ht="12.75" customHeight="1" outlineLevel="1">
      <c r="B114" s="205" t="s">
        <v>184</v>
      </c>
      <c r="C114" s="205"/>
      <c r="D114" s="65" t="e">
        <f>SUM(D110:D113)</f>
        <v>#N/A</v>
      </c>
      <c r="E114" s="206" t="s">
        <v>102</v>
      </c>
      <c r="CC114" s="20"/>
      <c r="CD114" s="20"/>
    </row>
    <row r="115" spans="2:82" s="19" customFormat="1" ht="15" customHeight="1" outlineLevel="1">
      <c r="B115" s="207" t="s">
        <v>185</v>
      </c>
      <c r="C115" s="207"/>
      <c r="D115" s="97">
        <f>D104</f>
        <v>10</v>
      </c>
      <c r="E115" s="206"/>
    </row>
    <row r="116" spans="2:82" s="19" customFormat="1" ht="15" customHeight="1">
      <c r="B116" s="208" t="s">
        <v>186</v>
      </c>
      <c r="C116" s="208"/>
      <c r="D116" s="103" t="e">
        <f>D114*D115</f>
        <v>#N/A</v>
      </c>
      <c r="E116" s="206"/>
      <c r="F116" s="104"/>
    </row>
    <row r="117" spans="2:82" s="19" customFormat="1" ht="8.25" customHeight="1">
      <c r="C117" s="51"/>
      <c r="D117" s="51"/>
      <c r="E117" s="51"/>
    </row>
    <row r="118" spans="2:82" s="19" customFormat="1" ht="38.25" hidden="1">
      <c r="C118" s="105" t="s">
        <v>187</v>
      </c>
      <c r="D118" s="106" t="s">
        <v>181</v>
      </c>
      <c r="E118" s="51"/>
    </row>
    <row r="119" spans="2:82" s="19" customFormat="1" hidden="1">
      <c r="C119" s="101">
        <v>0.01</v>
      </c>
      <c r="D119" s="101">
        <v>7.3899999999999993E-2</v>
      </c>
      <c r="E119" s="51"/>
    </row>
    <row r="120" spans="2:82" s="19" customFormat="1" hidden="1">
      <c r="C120" s="101">
        <v>0.02</v>
      </c>
      <c r="D120" s="101">
        <v>7.5999999999999998E-2</v>
      </c>
      <c r="E120" s="51"/>
    </row>
    <row r="121" spans="2:82" s="19" customFormat="1" hidden="1">
      <c r="C121" s="101">
        <v>0.03</v>
      </c>
      <c r="D121" s="101">
        <v>7.8200000000000006E-2</v>
      </c>
      <c r="E121" s="51"/>
    </row>
    <row r="122" spans="2:82" s="19" customFormat="1" hidden="1">
      <c r="C122" s="51"/>
      <c r="D122" s="51"/>
      <c r="E122" s="51"/>
    </row>
    <row r="123" spans="2:82" s="19" customFormat="1">
      <c r="C123" s="51"/>
      <c r="D123" s="51"/>
      <c r="E123" s="51"/>
    </row>
    <row r="124" spans="2:82" s="19" customFormat="1">
      <c r="C124" s="51"/>
      <c r="D124" s="51"/>
      <c r="E124" s="51"/>
    </row>
    <row r="125" spans="2:82" s="19" customFormat="1">
      <c r="C125" s="51"/>
      <c r="D125" s="51"/>
      <c r="E125" s="51"/>
    </row>
    <row r="126" spans="2:82" s="19" customFormat="1">
      <c r="C126" s="51"/>
      <c r="D126" s="51"/>
      <c r="E126" s="51"/>
    </row>
    <row r="127" spans="2:82" s="19" customFormat="1">
      <c r="C127" s="51"/>
      <c r="D127" s="51"/>
      <c r="E127" s="51"/>
    </row>
    <row r="128" spans="2:82" s="19" customFormat="1">
      <c r="C128" s="51"/>
      <c r="D128" s="51"/>
      <c r="E128" s="51"/>
    </row>
    <row r="129" spans="3:5" s="19" customFormat="1">
      <c r="C129" s="51"/>
      <c r="D129" s="51"/>
      <c r="E129" s="51"/>
    </row>
    <row r="130" spans="3:5" s="19" customFormat="1">
      <c r="C130" s="51"/>
      <c r="D130" s="51"/>
      <c r="E130" s="51"/>
    </row>
    <row r="131" spans="3:5" s="19" customFormat="1">
      <c r="C131" s="51"/>
      <c r="D131" s="51"/>
      <c r="E131" s="51"/>
    </row>
    <row r="132" spans="3:5" s="19" customFormat="1">
      <c r="C132" s="51"/>
      <c r="D132" s="51"/>
      <c r="E132" s="51"/>
    </row>
    <row r="133" spans="3:5" s="19" customFormat="1">
      <c r="C133" s="51"/>
      <c r="D133" s="51"/>
      <c r="E133" s="51"/>
    </row>
    <row r="134" spans="3:5" s="19" customFormat="1">
      <c r="C134" s="51"/>
      <c r="D134" s="51"/>
      <c r="E134" s="51"/>
    </row>
    <row r="135" spans="3:5" s="19" customFormat="1">
      <c r="C135" s="51"/>
      <c r="D135" s="51"/>
      <c r="E135" s="51"/>
    </row>
    <row r="136" spans="3:5" s="19" customFormat="1">
      <c r="C136" s="51"/>
      <c r="D136" s="51"/>
      <c r="E136" s="51"/>
    </row>
    <row r="137" spans="3:5" s="19" customFormat="1">
      <c r="C137" s="51"/>
      <c r="D137" s="51"/>
      <c r="E137" s="51"/>
    </row>
    <row r="138" spans="3:5" s="19" customFormat="1">
      <c r="C138" s="51"/>
      <c r="D138" s="51"/>
      <c r="E138" s="51"/>
    </row>
    <row r="139" spans="3:5" s="19" customFormat="1">
      <c r="C139" s="51"/>
      <c r="D139" s="51"/>
      <c r="E139" s="51"/>
    </row>
    <row r="140" spans="3:5" s="19" customFormat="1">
      <c r="C140" s="51"/>
      <c r="D140" s="51"/>
      <c r="E140" s="51"/>
    </row>
    <row r="141" spans="3:5" s="19" customFormat="1">
      <c r="C141" s="51"/>
      <c r="D141" s="51"/>
      <c r="E141" s="51"/>
    </row>
    <row r="142" spans="3:5" s="19" customFormat="1">
      <c r="C142" s="51"/>
      <c r="D142" s="51"/>
      <c r="E142" s="51"/>
    </row>
    <row r="143" spans="3:5" s="19" customFormat="1">
      <c r="C143" s="51"/>
      <c r="D143" s="51"/>
      <c r="E143" s="51"/>
    </row>
    <row r="144" spans="3:5" s="19" customFormat="1">
      <c r="C144" s="51"/>
      <c r="D144" s="51"/>
      <c r="E144" s="51"/>
    </row>
    <row r="145" spans="3:5" s="19" customFormat="1">
      <c r="C145" s="51"/>
      <c r="D145" s="51"/>
      <c r="E145" s="51"/>
    </row>
    <row r="146" spans="3:5" s="19" customFormat="1">
      <c r="C146" s="51"/>
      <c r="D146" s="51"/>
      <c r="E146" s="51"/>
    </row>
    <row r="147" spans="3:5" s="19" customFormat="1">
      <c r="C147" s="51"/>
      <c r="D147" s="51"/>
      <c r="E147" s="51"/>
    </row>
    <row r="148" spans="3:5" s="19" customFormat="1">
      <c r="C148" s="51"/>
      <c r="D148" s="51"/>
      <c r="E148" s="51"/>
    </row>
    <row r="149" spans="3:5" s="19" customFormat="1">
      <c r="C149" s="51"/>
      <c r="D149" s="51"/>
      <c r="E149" s="51"/>
    </row>
    <row r="150" spans="3:5" s="19" customFormat="1">
      <c r="C150" s="51"/>
      <c r="D150" s="51"/>
      <c r="E150" s="51"/>
    </row>
    <row r="151" spans="3:5" s="19" customFormat="1">
      <c r="C151" s="51"/>
      <c r="D151" s="51"/>
      <c r="E151" s="51"/>
    </row>
    <row r="152" spans="3:5" s="19" customFormat="1">
      <c r="C152" s="51"/>
      <c r="D152" s="51"/>
      <c r="E152" s="51"/>
    </row>
    <row r="153" spans="3:5" s="19" customFormat="1">
      <c r="C153" s="51"/>
      <c r="D153" s="51"/>
      <c r="E153" s="51"/>
    </row>
    <row r="154" spans="3:5" s="19" customFormat="1">
      <c r="C154" s="51"/>
      <c r="D154" s="51"/>
      <c r="E154" s="51"/>
    </row>
    <row r="155" spans="3:5" s="19" customFormat="1">
      <c r="C155" s="51"/>
      <c r="D155" s="51"/>
      <c r="E155" s="51"/>
    </row>
    <row r="156" spans="3:5" s="19" customFormat="1">
      <c r="C156" s="51"/>
      <c r="D156" s="51"/>
      <c r="E156" s="51"/>
    </row>
    <row r="157" spans="3:5" s="19" customFormat="1">
      <c r="C157" s="51"/>
      <c r="D157" s="51"/>
      <c r="E157" s="51"/>
    </row>
    <row r="158" spans="3:5" s="19" customFormat="1">
      <c r="C158" s="51"/>
      <c r="D158" s="51"/>
      <c r="E158" s="51"/>
    </row>
    <row r="159" spans="3:5" s="19" customFormat="1">
      <c r="C159" s="51"/>
      <c r="D159" s="51"/>
      <c r="E159" s="51"/>
    </row>
    <row r="160" spans="3:5" s="19" customFormat="1">
      <c r="C160" s="51"/>
      <c r="D160" s="51"/>
      <c r="E160" s="51"/>
    </row>
    <row r="161" spans="3:5" s="19" customFormat="1">
      <c r="C161" s="51"/>
      <c r="D161" s="51"/>
      <c r="E161" s="51"/>
    </row>
    <row r="162" spans="3:5" s="19" customFormat="1">
      <c r="C162" s="51"/>
      <c r="D162" s="51"/>
      <c r="E162" s="51"/>
    </row>
    <row r="163" spans="3:5" s="19" customFormat="1">
      <c r="C163" s="51"/>
      <c r="D163" s="51"/>
      <c r="E163" s="51"/>
    </row>
    <row r="164" spans="3:5" s="19" customFormat="1">
      <c r="C164" s="51"/>
      <c r="D164" s="51"/>
      <c r="E164" s="51"/>
    </row>
    <row r="165" spans="3:5" s="19" customFormat="1">
      <c r="C165" s="51"/>
      <c r="D165" s="51"/>
      <c r="E165" s="51"/>
    </row>
    <row r="166" spans="3:5" s="19" customFormat="1">
      <c r="C166" s="51"/>
      <c r="D166" s="51"/>
      <c r="E166" s="51"/>
    </row>
    <row r="167" spans="3:5" s="19" customFormat="1">
      <c r="C167" s="51"/>
      <c r="D167" s="51"/>
      <c r="E167" s="51"/>
    </row>
    <row r="168" spans="3:5" s="19" customFormat="1">
      <c r="C168" s="51"/>
      <c r="D168" s="51"/>
      <c r="E168" s="51"/>
    </row>
    <row r="169" spans="3:5" s="19" customFormat="1">
      <c r="C169" s="51"/>
      <c r="D169" s="51"/>
      <c r="E169" s="51"/>
    </row>
    <row r="170" spans="3:5" s="19" customFormat="1">
      <c r="C170" s="51"/>
      <c r="D170" s="51"/>
      <c r="E170" s="51"/>
    </row>
    <row r="171" spans="3:5" s="19" customFormat="1">
      <c r="C171" s="51"/>
      <c r="D171" s="51"/>
      <c r="E171" s="51"/>
    </row>
    <row r="172" spans="3:5" s="19" customFormat="1">
      <c r="C172" s="51"/>
      <c r="D172" s="51"/>
      <c r="E172" s="51"/>
    </row>
    <row r="173" spans="3:5" s="19" customFormat="1">
      <c r="C173" s="51"/>
      <c r="D173" s="51"/>
      <c r="E173" s="51"/>
    </row>
    <row r="174" spans="3:5" s="19" customFormat="1">
      <c r="C174" s="51"/>
      <c r="D174" s="51"/>
      <c r="E174" s="51"/>
    </row>
    <row r="175" spans="3:5" s="19" customFormat="1">
      <c r="C175" s="51"/>
      <c r="D175" s="51"/>
      <c r="E175" s="51"/>
    </row>
    <row r="176" spans="3:5" s="19" customFormat="1">
      <c r="C176" s="51"/>
      <c r="D176" s="51"/>
      <c r="E176" s="51"/>
    </row>
    <row r="177" spans="3:5" s="19" customFormat="1">
      <c r="C177" s="51"/>
      <c r="D177" s="51"/>
      <c r="E177" s="51"/>
    </row>
    <row r="178" spans="3:5" s="19" customFormat="1">
      <c r="C178" s="51"/>
      <c r="D178" s="51"/>
      <c r="E178" s="51"/>
    </row>
    <row r="179" spans="3:5" s="19" customFormat="1">
      <c r="C179" s="51"/>
      <c r="D179" s="51"/>
      <c r="E179" s="51"/>
    </row>
    <row r="180" spans="3:5" s="19" customFormat="1">
      <c r="C180" s="51"/>
      <c r="D180" s="51"/>
      <c r="E180" s="51"/>
    </row>
    <row r="181" spans="3:5" s="19" customFormat="1">
      <c r="C181" s="51"/>
      <c r="D181" s="51"/>
      <c r="E181" s="51"/>
    </row>
    <row r="182" spans="3:5" s="19" customFormat="1">
      <c r="C182" s="51"/>
      <c r="D182" s="51"/>
      <c r="E182" s="51"/>
    </row>
    <row r="183" spans="3:5" s="19" customFormat="1">
      <c r="C183" s="51"/>
      <c r="D183" s="51"/>
      <c r="E183" s="51"/>
    </row>
    <row r="184" spans="3:5" s="19" customFormat="1">
      <c r="C184" s="51"/>
      <c r="D184" s="51"/>
      <c r="E184" s="51"/>
    </row>
    <row r="185" spans="3:5" s="19" customFormat="1">
      <c r="C185" s="51"/>
      <c r="D185" s="51"/>
      <c r="E185" s="51"/>
    </row>
    <row r="186" spans="3:5" s="19" customFormat="1">
      <c r="C186" s="51"/>
      <c r="D186" s="51"/>
      <c r="E186" s="51"/>
    </row>
    <row r="187" spans="3:5" s="19" customFormat="1">
      <c r="C187" s="51"/>
      <c r="D187" s="51"/>
      <c r="E187" s="51"/>
    </row>
    <row r="188" spans="3:5" s="19" customFormat="1">
      <c r="C188" s="51"/>
      <c r="D188" s="51"/>
      <c r="E188" s="51"/>
    </row>
    <row r="189" spans="3:5" s="19" customFormat="1">
      <c r="C189" s="51"/>
      <c r="D189" s="51"/>
      <c r="E189" s="51"/>
    </row>
    <row r="190" spans="3:5" s="19" customFormat="1">
      <c r="C190" s="51"/>
      <c r="D190" s="51"/>
      <c r="E190" s="51"/>
    </row>
    <row r="191" spans="3:5" s="19" customFormat="1">
      <c r="C191" s="51"/>
      <c r="D191" s="51"/>
      <c r="E191" s="51"/>
    </row>
    <row r="192" spans="3:5" s="19" customFormat="1">
      <c r="C192" s="51"/>
      <c r="D192" s="51"/>
      <c r="E192" s="51"/>
    </row>
    <row r="193" spans="3:5" s="19" customFormat="1">
      <c r="C193" s="51"/>
      <c r="D193" s="51"/>
      <c r="E193" s="51"/>
    </row>
    <row r="194" spans="3:5" s="19" customFormat="1">
      <c r="C194" s="51"/>
      <c r="D194" s="51"/>
      <c r="E194" s="51"/>
    </row>
    <row r="195" spans="3:5" s="19" customFormat="1">
      <c r="C195" s="51"/>
      <c r="D195" s="51"/>
      <c r="E195" s="51"/>
    </row>
    <row r="196" spans="3:5" s="19" customFormat="1">
      <c r="C196" s="51"/>
      <c r="D196" s="51"/>
      <c r="E196" s="51"/>
    </row>
    <row r="197" spans="3:5" s="19" customFormat="1">
      <c r="C197" s="51"/>
      <c r="D197" s="51"/>
      <c r="E197" s="51"/>
    </row>
    <row r="198" spans="3:5" s="19" customFormat="1">
      <c r="C198" s="51"/>
      <c r="D198" s="51"/>
      <c r="E198" s="51"/>
    </row>
    <row r="199" spans="3:5" s="19" customFormat="1">
      <c r="C199" s="51"/>
      <c r="D199" s="51"/>
      <c r="E199" s="51"/>
    </row>
    <row r="200" spans="3:5" s="19" customFormat="1">
      <c r="C200" s="51"/>
      <c r="D200" s="51"/>
      <c r="E200" s="51"/>
    </row>
    <row r="201" spans="3:5" s="19" customFormat="1">
      <c r="C201" s="51"/>
      <c r="D201" s="51"/>
      <c r="E201" s="51"/>
    </row>
    <row r="202" spans="3:5" s="19" customFormat="1">
      <c r="C202" s="51"/>
      <c r="D202" s="51"/>
      <c r="E202" s="51"/>
    </row>
    <row r="203" spans="3:5" s="19" customFormat="1">
      <c r="C203" s="51"/>
      <c r="D203" s="51"/>
      <c r="E203" s="51"/>
    </row>
    <row r="204" spans="3:5" s="19" customFormat="1">
      <c r="C204" s="51"/>
      <c r="D204" s="51"/>
      <c r="E204" s="51"/>
    </row>
    <row r="205" spans="3:5" s="19" customFormat="1">
      <c r="C205" s="51"/>
      <c r="D205" s="51"/>
      <c r="E205" s="51"/>
    </row>
    <row r="206" spans="3:5" s="19" customFormat="1">
      <c r="C206" s="51"/>
      <c r="D206" s="51"/>
      <c r="E206" s="51"/>
    </row>
    <row r="207" spans="3:5" s="19" customFormat="1">
      <c r="C207" s="51"/>
      <c r="D207" s="51"/>
      <c r="E207" s="51"/>
    </row>
    <row r="208" spans="3:5" s="19" customFormat="1">
      <c r="C208" s="51"/>
      <c r="D208" s="51"/>
      <c r="E208" s="51"/>
    </row>
    <row r="209" spans="3:5" s="19" customFormat="1">
      <c r="C209" s="51"/>
      <c r="D209" s="51"/>
      <c r="E209" s="51"/>
    </row>
    <row r="210" spans="3:5" s="19" customFormat="1">
      <c r="C210" s="51"/>
      <c r="D210" s="51"/>
      <c r="E210" s="51"/>
    </row>
    <row r="211" spans="3:5" s="19" customFormat="1">
      <c r="C211" s="51"/>
      <c r="D211" s="51"/>
      <c r="E211" s="51"/>
    </row>
    <row r="212" spans="3:5" s="19" customFormat="1">
      <c r="C212" s="51"/>
      <c r="D212" s="51"/>
      <c r="E212" s="51"/>
    </row>
    <row r="213" spans="3:5" s="19" customFormat="1">
      <c r="C213" s="51"/>
      <c r="D213" s="51"/>
      <c r="E213" s="51"/>
    </row>
    <row r="214" spans="3:5" s="19" customFormat="1">
      <c r="C214" s="51"/>
      <c r="D214" s="51"/>
      <c r="E214" s="51"/>
    </row>
    <row r="215" spans="3:5" s="19" customFormat="1">
      <c r="C215" s="51"/>
      <c r="D215" s="51"/>
      <c r="E215" s="51"/>
    </row>
    <row r="216" spans="3:5" s="19" customFormat="1">
      <c r="C216" s="51"/>
      <c r="D216" s="51"/>
      <c r="E216" s="51"/>
    </row>
    <row r="217" spans="3:5" s="19" customFormat="1">
      <c r="C217" s="51"/>
      <c r="D217" s="51"/>
      <c r="E217" s="51"/>
    </row>
    <row r="218" spans="3:5" s="19" customFormat="1">
      <c r="C218" s="51"/>
      <c r="D218" s="51"/>
      <c r="E218" s="51"/>
    </row>
    <row r="219" spans="3:5" s="19" customFormat="1">
      <c r="C219" s="51"/>
      <c r="D219" s="51"/>
      <c r="E219" s="51"/>
    </row>
    <row r="220" spans="3:5" s="19" customFormat="1">
      <c r="C220" s="51"/>
      <c r="D220" s="51"/>
      <c r="E220" s="51"/>
    </row>
    <row r="221" spans="3:5" s="19" customFormat="1">
      <c r="C221" s="51"/>
      <c r="D221" s="51"/>
      <c r="E221" s="51"/>
    </row>
    <row r="222" spans="3:5" s="19" customFormat="1">
      <c r="C222" s="51"/>
      <c r="D222" s="51"/>
      <c r="E222" s="51"/>
    </row>
    <row r="223" spans="3:5" s="19" customFormat="1">
      <c r="C223" s="51"/>
      <c r="D223" s="51"/>
      <c r="E223" s="51"/>
    </row>
    <row r="224" spans="3:5" s="19" customFormat="1">
      <c r="C224" s="51"/>
      <c r="D224" s="51"/>
      <c r="E224" s="51"/>
    </row>
    <row r="225" spans="3:5" s="19" customFormat="1">
      <c r="C225" s="51"/>
      <c r="D225" s="51"/>
      <c r="E225" s="51"/>
    </row>
    <row r="226" spans="3:5" s="19" customFormat="1">
      <c r="C226" s="51"/>
      <c r="D226" s="51"/>
      <c r="E226" s="51"/>
    </row>
    <row r="227" spans="3:5" s="19" customFormat="1">
      <c r="C227" s="51"/>
      <c r="D227" s="51"/>
      <c r="E227" s="51"/>
    </row>
    <row r="228" spans="3:5" s="19" customFormat="1">
      <c r="C228" s="51"/>
      <c r="D228" s="51"/>
      <c r="E228" s="51"/>
    </row>
    <row r="229" spans="3:5" s="19" customFormat="1">
      <c r="C229" s="51"/>
      <c r="D229" s="51"/>
      <c r="E229" s="51"/>
    </row>
    <row r="230" spans="3:5" s="19" customFormat="1">
      <c r="C230" s="51"/>
      <c r="D230" s="51"/>
      <c r="E230" s="51"/>
    </row>
    <row r="231" spans="3:5" s="19" customFormat="1">
      <c r="C231" s="51"/>
      <c r="D231" s="51"/>
      <c r="E231" s="51"/>
    </row>
    <row r="232" spans="3:5" s="19" customFormat="1">
      <c r="C232" s="51"/>
      <c r="D232" s="51"/>
      <c r="E232" s="51"/>
    </row>
    <row r="233" spans="3:5" s="19" customFormat="1">
      <c r="C233" s="51"/>
      <c r="D233" s="51"/>
      <c r="E233" s="51"/>
    </row>
    <row r="234" spans="3:5" s="19" customFormat="1">
      <c r="C234" s="51"/>
      <c r="D234" s="51"/>
      <c r="E234" s="51"/>
    </row>
    <row r="235" spans="3:5" s="19" customFormat="1">
      <c r="C235" s="51"/>
      <c r="D235" s="51"/>
      <c r="E235" s="51"/>
    </row>
    <row r="236" spans="3:5" s="19" customFormat="1">
      <c r="C236" s="51"/>
      <c r="D236" s="51"/>
      <c r="E236" s="51"/>
    </row>
    <row r="237" spans="3:5" s="19" customFormat="1">
      <c r="C237" s="51"/>
      <c r="D237" s="51"/>
      <c r="E237" s="51"/>
    </row>
    <row r="238" spans="3:5" s="19" customFormat="1">
      <c r="C238" s="51"/>
      <c r="D238" s="51"/>
      <c r="E238" s="51"/>
    </row>
    <row r="239" spans="3:5" s="19" customFormat="1">
      <c r="C239" s="51"/>
      <c r="D239" s="51"/>
      <c r="E239" s="51"/>
    </row>
    <row r="240" spans="3:5" s="19" customFormat="1">
      <c r="C240" s="51"/>
      <c r="D240" s="51"/>
      <c r="E240" s="51"/>
    </row>
    <row r="241" spans="3:5" s="19" customFormat="1">
      <c r="C241" s="51"/>
      <c r="D241" s="51"/>
      <c r="E241" s="51"/>
    </row>
    <row r="242" spans="3:5" s="19" customFormat="1">
      <c r="C242" s="51"/>
      <c r="D242" s="51"/>
      <c r="E242" s="51"/>
    </row>
    <row r="243" spans="3:5" s="19" customFormat="1">
      <c r="C243" s="51"/>
      <c r="D243" s="51"/>
      <c r="E243" s="51"/>
    </row>
    <row r="244" spans="3:5" s="19" customFormat="1">
      <c r="C244" s="51"/>
      <c r="D244" s="51"/>
      <c r="E244" s="51"/>
    </row>
    <row r="245" spans="3:5" s="19" customFormat="1">
      <c r="C245" s="51"/>
      <c r="D245" s="51"/>
      <c r="E245" s="51"/>
    </row>
    <row r="246" spans="3:5" s="19" customFormat="1">
      <c r="C246" s="51"/>
      <c r="D246" s="51"/>
      <c r="E246" s="51"/>
    </row>
    <row r="247" spans="3:5" s="19" customFormat="1">
      <c r="C247" s="51"/>
      <c r="D247" s="51"/>
      <c r="E247" s="51"/>
    </row>
    <row r="248" spans="3:5" s="19" customFormat="1">
      <c r="C248" s="51"/>
      <c r="D248" s="51"/>
      <c r="E248" s="51"/>
    </row>
    <row r="249" spans="3:5" s="19" customFormat="1">
      <c r="C249" s="51"/>
      <c r="D249" s="51"/>
      <c r="E249" s="51"/>
    </row>
    <row r="250" spans="3:5" s="19" customFormat="1">
      <c r="C250" s="51"/>
      <c r="D250" s="51"/>
      <c r="E250" s="51"/>
    </row>
    <row r="251" spans="3:5" s="19" customFormat="1">
      <c r="C251" s="51"/>
      <c r="D251" s="51"/>
      <c r="E251" s="51"/>
    </row>
    <row r="252" spans="3:5" s="19" customFormat="1">
      <c r="C252" s="51"/>
      <c r="D252" s="51"/>
      <c r="E252" s="51"/>
    </row>
    <row r="253" spans="3:5" s="19" customFormat="1">
      <c r="C253" s="51"/>
      <c r="D253" s="51"/>
      <c r="E253" s="51"/>
    </row>
    <row r="254" spans="3:5" s="19" customFormat="1">
      <c r="C254" s="51"/>
      <c r="D254" s="51"/>
      <c r="E254" s="51"/>
    </row>
    <row r="255" spans="3:5" s="19" customFormat="1">
      <c r="C255" s="51"/>
      <c r="D255" s="51"/>
      <c r="E255" s="51"/>
    </row>
    <row r="256" spans="3:5" s="19" customFormat="1">
      <c r="C256" s="51"/>
      <c r="D256" s="51"/>
      <c r="E256" s="51"/>
    </row>
    <row r="257" spans="3:5" s="19" customFormat="1">
      <c r="C257" s="51"/>
      <c r="D257" s="51"/>
      <c r="E257" s="51"/>
    </row>
    <row r="258" spans="3:5" s="19" customFormat="1">
      <c r="C258" s="51"/>
      <c r="D258" s="51"/>
      <c r="E258" s="51"/>
    </row>
    <row r="259" spans="3:5" s="19" customFormat="1">
      <c r="C259" s="51"/>
      <c r="D259" s="51"/>
      <c r="E259" s="51"/>
    </row>
    <row r="260" spans="3:5" s="19" customFormat="1">
      <c r="C260" s="51"/>
      <c r="D260" s="51"/>
      <c r="E260" s="51"/>
    </row>
    <row r="261" spans="3:5" s="19" customFormat="1">
      <c r="C261" s="51"/>
      <c r="D261" s="51"/>
      <c r="E261" s="51"/>
    </row>
    <row r="262" spans="3:5" s="19" customFormat="1">
      <c r="C262" s="51"/>
      <c r="D262" s="51"/>
      <c r="E262" s="51"/>
    </row>
    <row r="263" spans="3:5" s="19" customFormat="1">
      <c r="C263" s="51"/>
      <c r="D263" s="51"/>
      <c r="E263" s="51"/>
    </row>
    <row r="264" spans="3:5" s="19" customFormat="1">
      <c r="C264" s="51"/>
      <c r="D264" s="51"/>
      <c r="E264" s="51"/>
    </row>
    <row r="265" spans="3:5" s="19" customFormat="1">
      <c r="C265" s="51"/>
      <c r="D265" s="51"/>
      <c r="E265" s="51"/>
    </row>
    <row r="266" spans="3:5" s="19" customFormat="1">
      <c r="C266" s="51"/>
      <c r="D266" s="51"/>
      <c r="E266" s="51"/>
    </row>
    <row r="267" spans="3:5" s="19" customFormat="1">
      <c r="C267" s="51"/>
      <c r="D267" s="51"/>
      <c r="E267" s="51"/>
    </row>
    <row r="268" spans="3:5" s="19" customFormat="1">
      <c r="C268" s="51"/>
      <c r="D268" s="51"/>
      <c r="E268" s="51"/>
    </row>
    <row r="269" spans="3:5" s="19" customFormat="1">
      <c r="C269" s="51"/>
      <c r="D269" s="51"/>
      <c r="E269" s="51"/>
    </row>
    <row r="270" spans="3:5" s="19" customFormat="1">
      <c r="C270" s="51"/>
      <c r="D270" s="51"/>
      <c r="E270" s="51"/>
    </row>
    <row r="271" spans="3:5" s="19" customFormat="1">
      <c r="C271" s="51"/>
      <c r="D271" s="51"/>
      <c r="E271" s="51"/>
    </row>
    <row r="272" spans="3:5" s="19" customFormat="1">
      <c r="C272" s="51"/>
      <c r="D272" s="51"/>
      <c r="E272" s="51"/>
    </row>
    <row r="273" spans="3:5" s="19" customFormat="1">
      <c r="C273" s="51"/>
      <c r="D273" s="51"/>
      <c r="E273" s="51"/>
    </row>
    <row r="274" spans="3:5" s="19" customFormat="1">
      <c r="C274" s="51"/>
      <c r="D274" s="51"/>
      <c r="E274" s="51"/>
    </row>
    <row r="275" spans="3:5" s="19" customFormat="1">
      <c r="C275" s="51"/>
      <c r="D275" s="51"/>
      <c r="E275" s="51"/>
    </row>
    <row r="276" spans="3:5" s="19" customFormat="1">
      <c r="C276" s="51"/>
      <c r="D276" s="51"/>
      <c r="E276" s="51"/>
    </row>
    <row r="277" spans="3:5" s="19" customFormat="1">
      <c r="C277" s="51"/>
      <c r="D277" s="51"/>
      <c r="E277" s="51"/>
    </row>
    <row r="278" spans="3:5" s="19" customFormat="1">
      <c r="C278" s="51"/>
      <c r="D278" s="51"/>
      <c r="E278" s="51"/>
    </row>
    <row r="279" spans="3:5" s="19" customFormat="1">
      <c r="C279" s="51"/>
      <c r="D279" s="51"/>
      <c r="E279" s="51"/>
    </row>
    <row r="280" spans="3:5" s="19" customFormat="1">
      <c r="C280" s="51"/>
      <c r="D280" s="51"/>
      <c r="E280" s="51"/>
    </row>
    <row r="281" spans="3:5" s="19" customFormat="1">
      <c r="C281" s="51"/>
      <c r="D281" s="51"/>
      <c r="E281" s="51"/>
    </row>
    <row r="282" spans="3:5" s="19" customFormat="1">
      <c r="C282" s="51"/>
      <c r="D282" s="51"/>
      <c r="E282" s="51"/>
    </row>
    <row r="283" spans="3:5" s="19" customFormat="1">
      <c r="C283" s="51"/>
      <c r="D283" s="51"/>
      <c r="E283" s="51"/>
    </row>
    <row r="284" spans="3:5" s="19" customFormat="1">
      <c r="C284" s="51"/>
      <c r="D284" s="51"/>
      <c r="E284" s="51"/>
    </row>
    <row r="285" spans="3:5" s="19" customFormat="1">
      <c r="C285" s="51"/>
      <c r="D285" s="51"/>
      <c r="E285" s="51"/>
    </row>
    <row r="286" spans="3:5" s="19" customFormat="1">
      <c r="C286" s="51"/>
      <c r="D286" s="51"/>
      <c r="E286" s="51"/>
    </row>
    <row r="287" spans="3:5" s="19" customFormat="1">
      <c r="C287" s="51"/>
      <c r="D287" s="51"/>
      <c r="E287" s="51"/>
    </row>
    <row r="288" spans="3:5" s="19" customFormat="1">
      <c r="C288" s="51"/>
      <c r="D288" s="51"/>
      <c r="E288" s="51"/>
    </row>
    <row r="289" spans="3:5" s="19" customFormat="1">
      <c r="C289" s="51"/>
      <c r="D289" s="51"/>
      <c r="E289" s="51"/>
    </row>
    <row r="290" spans="3:5" s="19" customFormat="1">
      <c r="C290" s="51"/>
      <c r="D290" s="51"/>
      <c r="E290" s="51"/>
    </row>
    <row r="291" spans="3:5" s="19" customFormat="1">
      <c r="C291" s="51"/>
      <c r="D291" s="51"/>
      <c r="E291" s="51"/>
    </row>
    <row r="292" spans="3:5" s="19" customFormat="1">
      <c r="C292" s="51"/>
      <c r="D292" s="51"/>
      <c r="E292" s="51"/>
    </row>
    <row r="293" spans="3:5" s="19" customFormat="1">
      <c r="C293" s="51"/>
      <c r="D293" s="51"/>
      <c r="E293" s="51"/>
    </row>
    <row r="294" spans="3:5" s="19" customFormat="1">
      <c r="C294" s="51"/>
      <c r="D294" s="51"/>
      <c r="E294" s="51"/>
    </row>
    <row r="295" spans="3:5" s="19" customFormat="1">
      <c r="C295" s="51"/>
      <c r="D295" s="51"/>
      <c r="E295" s="51"/>
    </row>
    <row r="296" spans="3:5" s="19" customFormat="1">
      <c r="C296" s="51"/>
      <c r="D296" s="51"/>
      <c r="E296" s="51"/>
    </row>
    <row r="297" spans="3:5" s="19" customFormat="1">
      <c r="C297" s="51"/>
      <c r="D297" s="51"/>
      <c r="E297" s="51"/>
    </row>
    <row r="298" spans="3:5" s="19" customFormat="1">
      <c r="C298" s="51"/>
      <c r="D298" s="51"/>
      <c r="E298" s="51"/>
    </row>
    <row r="299" spans="3:5" s="19" customFormat="1">
      <c r="C299" s="51"/>
      <c r="D299" s="51"/>
      <c r="E299" s="51"/>
    </row>
    <row r="300" spans="3:5" s="19" customFormat="1">
      <c r="C300" s="51"/>
      <c r="D300" s="51"/>
      <c r="E300" s="51"/>
    </row>
    <row r="301" spans="3:5" s="19" customFormat="1">
      <c r="C301" s="51"/>
      <c r="D301" s="51"/>
      <c r="E301" s="51"/>
    </row>
    <row r="302" spans="3:5" s="19" customFormat="1">
      <c r="C302" s="51"/>
      <c r="D302" s="51"/>
      <c r="E302" s="51"/>
    </row>
    <row r="303" spans="3:5" s="19" customFormat="1">
      <c r="C303" s="51"/>
      <c r="D303" s="51"/>
      <c r="E303" s="51"/>
    </row>
    <row r="304" spans="3:5" s="19" customFormat="1">
      <c r="C304" s="51"/>
      <c r="D304" s="51"/>
      <c r="E304" s="51"/>
    </row>
    <row r="305" spans="3:5" s="19" customFormat="1">
      <c r="C305" s="51"/>
      <c r="D305" s="51"/>
      <c r="E305" s="51"/>
    </row>
    <row r="306" spans="3:5" s="19" customFormat="1">
      <c r="C306" s="51"/>
      <c r="D306" s="51"/>
      <c r="E306" s="51"/>
    </row>
    <row r="307" spans="3:5" s="19" customFormat="1">
      <c r="C307" s="51"/>
      <c r="D307" s="51"/>
      <c r="E307" s="51"/>
    </row>
    <row r="308" spans="3:5" s="19" customFormat="1">
      <c r="C308" s="51"/>
      <c r="D308" s="51"/>
      <c r="E308" s="51"/>
    </row>
    <row r="309" spans="3:5" s="19" customFormat="1">
      <c r="C309" s="51"/>
      <c r="D309" s="51"/>
      <c r="E309" s="51"/>
    </row>
    <row r="310" spans="3:5" s="19" customFormat="1">
      <c r="C310" s="51"/>
      <c r="D310" s="51"/>
      <c r="E310" s="51"/>
    </row>
    <row r="311" spans="3:5" s="19" customFormat="1">
      <c r="C311" s="51"/>
      <c r="D311" s="51"/>
      <c r="E311" s="51"/>
    </row>
    <row r="312" spans="3:5" s="19" customFormat="1">
      <c r="C312" s="51"/>
      <c r="D312" s="51"/>
      <c r="E312" s="51"/>
    </row>
    <row r="313" spans="3:5" s="19" customFormat="1">
      <c r="C313" s="51"/>
      <c r="D313" s="51"/>
      <c r="E313" s="51"/>
    </row>
    <row r="314" spans="3:5" s="19" customFormat="1">
      <c r="C314" s="51"/>
      <c r="D314" s="51"/>
      <c r="E314" s="51"/>
    </row>
    <row r="315" spans="3:5" s="19" customFormat="1">
      <c r="C315" s="51"/>
      <c r="D315" s="51"/>
      <c r="E315" s="51"/>
    </row>
    <row r="316" spans="3:5" s="19" customFormat="1">
      <c r="C316" s="51"/>
      <c r="D316" s="51"/>
      <c r="E316" s="51"/>
    </row>
    <row r="317" spans="3:5" s="19" customFormat="1">
      <c r="C317" s="51"/>
      <c r="D317" s="51"/>
      <c r="E317" s="51"/>
    </row>
    <row r="318" spans="3:5" s="19" customFormat="1">
      <c r="C318" s="51"/>
      <c r="D318" s="51"/>
      <c r="E318" s="51"/>
    </row>
    <row r="319" spans="3:5" s="19" customFormat="1">
      <c r="C319" s="51"/>
      <c r="D319" s="51"/>
      <c r="E319" s="51"/>
    </row>
    <row r="320" spans="3:5" s="19" customFormat="1">
      <c r="C320" s="51"/>
      <c r="D320" s="51"/>
      <c r="E320" s="51"/>
    </row>
    <row r="321" spans="3:5" s="19" customFormat="1">
      <c r="C321" s="51"/>
      <c r="D321" s="51"/>
      <c r="E321" s="51"/>
    </row>
    <row r="322" spans="3:5" s="19" customFormat="1">
      <c r="C322" s="51"/>
      <c r="D322" s="51"/>
      <c r="E322" s="51"/>
    </row>
    <row r="323" spans="3:5" s="19" customFormat="1">
      <c r="C323" s="51"/>
      <c r="D323" s="51"/>
      <c r="E323" s="51"/>
    </row>
    <row r="324" spans="3:5" s="19" customFormat="1">
      <c r="C324" s="51"/>
      <c r="D324" s="51"/>
      <c r="E324" s="51"/>
    </row>
    <row r="325" spans="3:5" s="19" customFormat="1">
      <c r="C325" s="51"/>
      <c r="D325" s="51"/>
      <c r="E325" s="51"/>
    </row>
    <row r="326" spans="3:5" s="19" customFormat="1">
      <c r="C326" s="51"/>
      <c r="D326" s="51"/>
      <c r="E326" s="51"/>
    </row>
    <row r="327" spans="3:5" s="19" customFormat="1">
      <c r="C327" s="51"/>
      <c r="D327" s="51"/>
      <c r="E327" s="51"/>
    </row>
    <row r="328" spans="3:5" s="19" customFormat="1">
      <c r="C328" s="51"/>
      <c r="D328" s="51"/>
      <c r="E328" s="51"/>
    </row>
    <row r="329" spans="3:5" s="19" customFormat="1">
      <c r="C329" s="51"/>
      <c r="D329" s="51"/>
      <c r="E329" s="51"/>
    </row>
    <row r="330" spans="3:5" s="19" customFormat="1">
      <c r="C330" s="51"/>
      <c r="D330" s="51"/>
      <c r="E330" s="51"/>
    </row>
    <row r="331" spans="3:5" s="19" customFormat="1">
      <c r="C331" s="51"/>
      <c r="D331" s="51"/>
      <c r="E331" s="51"/>
    </row>
    <row r="332" spans="3:5" s="19" customFormat="1">
      <c r="C332" s="51"/>
      <c r="D332" s="51"/>
      <c r="E332" s="51"/>
    </row>
    <row r="333" spans="3:5" s="19" customFormat="1">
      <c r="C333" s="51"/>
      <c r="D333" s="51"/>
      <c r="E333" s="51"/>
    </row>
    <row r="334" spans="3:5" s="19" customFormat="1">
      <c r="C334" s="51"/>
      <c r="D334" s="51"/>
      <c r="E334" s="51"/>
    </row>
    <row r="335" spans="3:5" s="19" customFormat="1">
      <c r="C335" s="51"/>
      <c r="D335" s="51"/>
      <c r="E335" s="51"/>
    </row>
    <row r="336" spans="3:5" s="19" customFormat="1">
      <c r="C336" s="51"/>
      <c r="D336" s="51"/>
      <c r="E336" s="51"/>
    </row>
    <row r="337" spans="3:5" s="19" customFormat="1">
      <c r="C337" s="51"/>
      <c r="D337" s="51"/>
      <c r="E337" s="51"/>
    </row>
    <row r="338" spans="3:5" s="19" customFormat="1">
      <c r="C338" s="51"/>
      <c r="D338" s="51"/>
      <c r="E338" s="51"/>
    </row>
    <row r="339" spans="3:5" s="19" customFormat="1">
      <c r="C339" s="51"/>
      <c r="D339" s="51"/>
      <c r="E339" s="51"/>
    </row>
    <row r="340" spans="3:5" s="19" customFormat="1">
      <c r="C340" s="51"/>
      <c r="D340" s="51"/>
      <c r="E340" s="51"/>
    </row>
    <row r="341" spans="3:5" s="19" customFormat="1">
      <c r="C341" s="51"/>
      <c r="D341" s="51"/>
      <c r="E341" s="51"/>
    </row>
    <row r="342" spans="3:5" s="19" customFormat="1">
      <c r="C342" s="51"/>
      <c r="D342" s="51"/>
      <c r="E342" s="51"/>
    </row>
    <row r="343" spans="3:5" s="19" customFormat="1">
      <c r="C343" s="51"/>
      <c r="D343" s="51"/>
      <c r="E343" s="51"/>
    </row>
    <row r="344" spans="3:5" s="19" customFormat="1">
      <c r="C344" s="51"/>
      <c r="D344" s="51"/>
      <c r="E344" s="51"/>
    </row>
    <row r="345" spans="3:5" s="19" customFormat="1">
      <c r="C345" s="51"/>
      <c r="D345" s="51"/>
      <c r="E345" s="51"/>
    </row>
    <row r="346" spans="3:5" s="19" customFormat="1">
      <c r="C346" s="51"/>
      <c r="D346" s="51"/>
      <c r="E346" s="51"/>
    </row>
    <row r="347" spans="3:5" s="19" customFormat="1">
      <c r="C347" s="51"/>
      <c r="D347" s="51"/>
      <c r="E347" s="51"/>
    </row>
    <row r="348" spans="3:5" s="19" customFormat="1">
      <c r="C348" s="51"/>
      <c r="D348" s="51"/>
      <c r="E348" s="51"/>
    </row>
    <row r="349" spans="3:5" s="19" customFormat="1">
      <c r="C349" s="51"/>
      <c r="D349" s="51"/>
      <c r="E349" s="51"/>
    </row>
    <row r="350" spans="3:5" s="19" customFormat="1">
      <c r="C350" s="51"/>
      <c r="D350" s="51"/>
      <c r="E350" s="51"/>
    </row>
    <row r="351" spans="3:5" s="19" customFormat="1">
      <c r="C351" s="51"/>
      <c r="D351" s="51"/>
      <c r="E351" s="51"/>
    </row>
    <row r="352" spans="3:5" s="19" customFormat="1">
      <c r="C352" s="51"/>
      <c r="D352" s="51"/>
      <c r="E352" s="51"/>
    </row>
    <row r="353" spans="3:5" s="19" customFormat="1">
      <c r="C353" s="51"/>
      <c r="D353" s="51"/>
      <c r="E353" s="51"/>
    </row>
    <row r="354" spans="3:5" s="19" customFormat="1">
      <c r="C354" s="51"/>
      <c r="D354" s="51"/>
      <c r="E354" s="51"/>
    </row>
    <row r="355" spans="3:5" s="19" customFormat="1">
      <c r="C355" s="51"/>
      <c r="D355" s="51"/>
      <c r="E355" s="51"/>
    </row>
    <row r="356" spans="3:5" s="19" customFormat="1">
      <c r="C356" s="51"/>
      <c r="D356" s="51"/>
      <c r="E356" s="51"/>
    </row>
    <row r="357" spans="3:5" s="19" customFormat="1">
      <c r="C357" s="51"/>
      <c r="D357" s="51"/>
      <c r="E357" s="51"/>
    </row>
    <row r="358" spans="3:5" s="19" customFormat="1">
      <c r="C358" s="51"/>
      <c r="D358" s="51"/>
      <c r="E358" s="51"/>
    </row>
    <row r="359" spans="3:5" s="19" customFormat="1">
      <c r="C359" s="51"/>
      <c r="D359" s="51"/>
      <c r="E359" s="51"/>
    </row>
    <row r="360" spans="3:5" s="19" customFormat="1">
      <c r="C360" s="51"/>
      <c r="D360" s="51"/>
      <c r="E360" s="51"/>
    </row>
    <row r="361" spans="3:5" s="19" customFormat="1">
      <c r="C361" s="51"/>
      <c r="D361" s="51"/>
      <c r="E361" s="51"/>
    </row>
    <row r="362" spans="3:5" s="19" customFormat="1">
      <c r="C362" s="51"/>
      <c r="D362" s="51"/>
      <c r="E362" s="51"/>
    </row>
    <row r="363" spans="3:5" s="19" customFormat="1">
      <c r="C363" s="51"/>
      <c r="D363" s="51"/>
      <c r="E363" s="51"/>
    </row>
    <row r="364" spans="3:5" s="19" customFormat="1">
      <c r="C364" s="51"/>
      <c r="D364" s="51"/>
      <c r="E364" s="51"/>
    </row>
    <row r="365" spans="3:5" s="19" customFormat="1">
      <c r="C365" s="51"/>
      <c r="D365" s="51"/>
      <c r="E365" s="51"/>
    </row>
    <row r="366" spans="3:5" s="19" customFormat="1">
      <c r="C366" s="51"/>
      <c r="D366" s="51"/>
      <c r="E366" s="51"/>
    </row>
    <row r="367" spans="3:5" s="19" customFormat="1">
      <c r="C367" s="51"/>
      <c r="D367" s="51"/>
      <c r="E367" s="51"/>
    </row>
    <row r="368" spans="3:5" s="19" customFormat="1">
      <c r="C368" s="51"/>
      <c r="D368" s="51"/>
      <c r="E368" s="51"/>
    </row>
    <row r="369" spans="3:5" s="19" customFormat="1">
      <c r="C369" s="51"/>
      <c r="D369" s="51"/>
      <c r="E369" s="51"/>
    </row>
    <row r="370" spans="3:5" s="19" customFormat="1">
      <c r="C370" s="51"/>
      <c r="D370" s="51"/>
      <c r="E370" s="51"/>
    </row>
    <row r="371" spans="3:5" s="19" customFormat="1">
      <c r="C371" s="51"/>
      <c r="D371" s="51"/>
      <c r="E371" s="51"/>
    </row>
    <row r="372" spans="3:5" s="19" customFormat="1">
      <c r="C372" s="51"/>
      <c r="D372" s="51"/>
      <c r="E372" s="51"/>
    </row>
    <row r="373" spans="3:5" s="19" customFormat="1">
      <c r="C373" s="51"/>
      <c r="D373" s="51"/>
      <c r="E373" s="51"/>
    </row>
    <row r="374" spans="3:5" s="19" customFormat="1">
      <c r="C374" s="51"/>
      <c r="D374" s="51"/>
      <c r="E374" s="51"/>
    </row>
    <row r="375" spans="3:5" s="19" customFormat="1">
      <c r="C375" s="51"/>
      <c r="D375" s="51"/>
      <c r="E375" s="51"/>
    </row>
    <row r="376" spans="3:5" s="19" customFormat="1">
      <c r="C376" s="51"/>
      <c r="D376" s="51"/>
      <c r="E376" s="51"/>
    </row>
    <row r="377" spans="3:5" s="19" customFormat="1">
      <c r="C377" s="51"/>
      <c r="D377" s="51"/>
      <c r="E377" s="51"/>
    </row>
    <row r="378" spans="3:5" s="19" customFormat="1">
      <c r="C378" s="51"/>
      <c r="D378" s="51"/>
      <c r="E378" s="51"/>
    </row>
    <row r="379" spans="3:5" s="19" customFormat="1">
      <c r="C379" s="51"/>
      <c r="D379" s="51"/>
      <c r="E379" s="51"/>
    </row>
    <row r="380" spans="3:5" s="19" customFormat="1">
      <c r="C380" s="51"/>
      <c r="D380" s="51"/>
      <c r="E380" s="51"/>
    </row>
    <row r="381" spans="3:5" s="19" customFormat="1">
      <c r="C381" s="51"/>
      <c r="D381" s="51"/>
      <c r="E381" s="51"/>
    </row>
    <row r="382" spans="3:5" s="19" customFormat="1">
      <c r="C382" s="51"/>
      <c r="D382" s="51"/>
      <c r="E382" s="51"/>
    </row>
    <row r="383" spans="3:5" s="19" customFormat="1">
      <c r="C383" s="51"/>
      <c r="D383" s="51"/>
      <c r="E383" s="51"/>
    </row>
    <row r="384" spans="3:5" s="19" customFormat="1">
      <c r="C384" s="51"/>
      <c r="D384" s="51"/>
      <c r="E384" s="51"/>
    </row>
    <row r="385" spans="3:5" s="19" customFormat="1">
      <c r="C385" s="51"/>
      <c r="D385" s="51"/>
      <c r="E385" s="51"/>
    </row>
    <row r="386" spans="3:5" s="19" customFormat="1">
      <c r="C386" s="51"/>
      <c r="D386" s="51"/>
      <c r="E386" s="51"/>
    </row>
    <row r="387" spans="3:5" s="19" customFormat="1">
      <c r="C387" s="51"/>
      <c r="D387" s="51"/>
      <c r="E387" s="51"/>
    </row>
    <row r="388" spans="3:5" s="19" customFormat="1">
      <c r="C388" s="51"/>
      <c r="D388" s="51"/>
      <c r="E388" s="51"/>
    </row>
    <row r="389" spans="3:5" s="19" customFormat="1">
      <c r="C389" s="51"/>
      <c r="D389" s="51"/>
      <c r="E389" s="51"/>
    </row>
    <row r="390" spans="3:5" s="19" customFormat="1">
      <c r="C390" s="51"/>
      <c r="D390" s="51"/>
      <c r="E390" s="51"/>
    </row>
    <row r="391" spans="3:5" s="19" customFormat="1">
      <c r="C391" s="51"/>
      <c r="D391" s="51"/>
      <c r="E391" s="51"/>
    </row>
    <row r="392" spans="3:5" s="19" customFormat="1">
      <c r="C392" s="51"/>
      <c r="D392" s="51"/>
      <c r="E392" s="51"/>
    </row>
    <row r="393" spans="3:5" s="19" customFormat="1">
      <c r="C393" s="51"/>
      <c r="D393" s="51"/>
      <c r="E393" s="51"/>
    </row>
    <row r="394" spans="3:5" s="19" customFormat="1">
      <c r="C394" s="51"/>
      <c r="D394" s="51"/>
      <c r="E394" s="51"/>
    </row>
    <row r="395" spans="3:5" s="19" customFormat="1">
      <c r="C395" s="51"/>
      <c r="D395" s="51"/>
      <c r="E395" s="51"/>
    </row>
    <row r="396" spans="3:5" s="19" customFormat="1">
      <c r="C396" s="51"/>
      <c r="D396" s="51"/>
      <c r="E396" s="51"/>
    </row>
    <row r="397" spans="3:5" s="19" customFormat="1">
      <c r="C397" s="51"/>
      <c r="D397" s="51"/>
      <c r="E397" s="51"/>
    </row>
    <row r="398" spans="3:5" s="19" customFormat="1">
      <c r="C398" s="51"/>
      <c r="D398" s="51"/>
      <c r="E398" s="51"/>
    </row>
    <row r="399" spans="3:5" s="19" customFormat="1">
      <c r="C399" s="51"/>
      <c r="D399" s="51"/>
      <c r="E399" s="51"/>
    </row>
    <row r="400" spans="3:5" s="19" customFormat="1">
      <c r="C400" s="51"/>
      <c r="D400" s="51"/>
      <c r="E400" s="51"/>
    </row>
    <row r="401" spans="3:5" s="19" customFormat="1">
      <c r="C401" s="51"/>
      <c r="D401" s="51"/>
      <c r="E401" s="51"/>
    </row>
    <row r="402" spans="3:5" s="19" customFormat="1">
      <c r="C402" s="51"/>
      <c r="D402" s="51"/>
      <c r="E402" s="51"/>
    </row>
    <row r="403" spans="3:5" s="19" customFormat="1">
      <c r="C403" s="51"/>
      <c r="D403" s="51"/>
      <c r="E403" s="51"/>
    </row>
    <row r="404" spans="3:5" s="19" customFormat="1">
      <c r="C404" s="51"/>
      <c r="D404" s="51"/>
      <c r="E404" s="51"/>
    </row>
    <row r="405" spans="3:5" s="19" customFormat="1">
      <c r="C405" s="51"/>
      <c r="D405" s="51"/>
      <c r="E405" s="51"/>
    </row>
    <row r="406" spans="3:5" s="19" customFormat="1">
      <c r="C406" s="51"/>
      <c r="D406" s="51"/>
      <c r="E406" s="51"/>
    </row>
    <row r="407" spans="3:5" s="19" customFormat="1">
      <c r="C407" s="51"/>
      <c r="D407" s="51"/>
      <c r="E407" s="51"/>
    </row>
    <row r="408" spans="3:5" s="19" customFormat="1">
      <c r="C408" s="51"/>
      <c r="D408" s="51"/>
      <c r="E408" s="51"/>
    </row>
    <row r="409" spans="3:5" s="19" customFormat="1">
      <c r="C409" s="51"/>
      <c r="D409" s="51"/>
      <c r="E409" s="51"/>
    </row>
    <row r="410" spans="3:5" s="19" customFormat="1">
      <c r="C410" s="51"/>
      <c r="D410" s="51"/>
      <c r="E410" s="51"/>
    </row>
    <row r="411" spans="3:5" s="19" customFormat="1">
      <c r="C411" s="51"/>
      <c r="D411" s="51"/>
      <c r="E411" s="51"/>
    </row>
    <row r="412" spans="3:5" s="19" customFormat="1">
      <c r="C412" s="51"/>
      <c r="D412" s="51"/>
      <c r="E412" s="51"/>
    </row>
    <row r="413" spans="3:5" s="19" customFormat="1">
      <c r="C413" s="51"/>
      <c r="D413" s="51"/>
      <c r="E413" s="51"/>
    </row>
    <row r="414" spans="3:5" s="19" customFormat="1">
      <c r="C414" s="51"/>
      <c r="D414" s="51"/>
      <c r="E414" s="51"/>
    </row>
    <row r="415" spans="3:5" s="19" customFormat="1">
      <c r="C415" s="51"/>
      <c r="D415" s="51"/>
      <c r="E415" s="51"/>
    </row>
    <row r="416" spans="3:5" s="19" customFormat="1">
      <c r="C416" s="51"/>
      <c r="D416" s="51"/>
      <c r="E416" s="51"/>
    </row>
    <row r="417" spans="3:5" s="19" customFormat="1">
      <c r="C417" s="51"/>
      <c r="D417" s="51"/>
      <c r="E417" s="51"/>
    </row>
    <row r="418" spans="3:5" s="19" customFormat="1">
      <c r="C418" s="51"/>
      <c r="D418" s="51"/>
      <c r="E418" s="51"/>
    </row>
    <row r="419" spans="3:5" s="19" customFormat="1">
      <c r="C419" s="51"/>
      <c r="D419" s="51"/>
      <c r="E419" s="51"/>
    </row>
    <row r="420" spans="3:5" s="19" customFormat="1">
      <c r="C420" s="51"/>
      <c r="D420" s="51"/>
      <c r="E420" s="51"/>
    </row>
    <row r="421" spans="3:5" s="19" customFormat="1">
      <c r="C421" s="51"/>
      <c r="D421" s="51"/>
      <c r="E421" s="51"/>
    </row>
    <row r="422" spans="3:5" s="19" customFormat="1">
      <c r="C422" s="51"/>
      <c r="D422" s="51"/>
      <c r="E422" s="51"/>
    </row>
    <row r="423" spans="3:5" s="19" customFormat="1">
      <c r="C423" s="51"/>
      <c r="D423" s="51"/>
      <c r="E423" s="51"/>
    </row>
    <row r="424" spans="3:5" s="19" customFormat="1">
      <c r="C424" s="51"/>
      <c r="D424" s="51"/>
      <c r="E424" s="51"/>
    </row>
    <row r="425" spans="3:5" s="19" customFormat="1">
      <c r="C425" s="51"/>
      <c r="D425" s="51"/>
      <c r="E425" s="51"/>
    </row>
    <row r="426" spans="3:5" s="19" customFormat="1">
      <c r="C426" s="51"/>
      <c r="D426" s="51"/>
      <c r="E426" s="51"/>
    </row>
    <row r="427" spans="3:5" s="19" customFormat="1">
      <c r="C427" s="51"/>
      <c r="D427" s="51"/>
      <c r="E427" s="51"/>
    </row>
    <row r="428" spans="3:5" s="19" customFormat="1">
      <c r="C428" s="51"/>
      <c r="D428" s="51"/>
      <c r="E428" s="51"/>
    </row>
    <row r="429" spans="3:5" s="19" customFormat="1">
      <c r="C429" s="51"/>
      <c r="D429" s="51"/>
      <c r="E429" s="51"/>
    </row>
    <row r="430" spans="3:5" s="19" customFormat="1">
      <c r="C430" s="51"/>
      <c r="D430" s="51"/>
      <c r="E430" s="51"/>
    </row>
    <row r="431" spans="3:5" s="19" customFormat="1">
      <c r="C431" s="51"/>
      <c r="D431" s="51"/>
      <c r="E431" s="51"/>
    </row>
    <row r="432" spans="3:5" s="19" customFormat="1">
      <c r="C432" s="51"/>
      <c r="D432" s="51"/>
      <c r="E432" s="51"/>
    </row>
    <row r="433" spans="3:5" s="19" customFormat="1">
      <c r="C433" s="51"/>
      <c r="D433" s="51"/>
      <c r="E433" s="51"/>
    </row>
    <row r="434" spans="3:5" s="19" customFormat="1">
      <c r="C434" s="51"/>
      <c r="D434" s="51"/>
      <c r="E434" s="51"/>
    </row>
    <row r="435" spans="3:5" s="19" customFormat="1">
      <c r="C435" s="51"/>
      <c r="D435" s="51"/>
      <c r="E435" s="51"/>
    </row>
    <row r="436" spans="3:5" s="19" customFormat="1">
      <c r="C436" s="51"/>
      <c r="D436" s="51"/>
      <c r="E436" s="51"/>
    </row>
    <row r="437" spans="3:5" s="19" customFormat="1">
      <c r="C437" s="51"/>
      <c r="D437" s="51"/>
      <c r="E437" s="51"/>
    </row>
    <row r="438" spans="3:5" s="19" customFormat="1">
      <c r="C438" s="51"/>
      <c r="D438" s="51"/>
      <c r="E438" s="51"/>
    </row>
    <row r="439" spans="3:5" s="19" customFormat="1">
      <c r="C439" s="51"/>
      <c r="D439" s="51"/>
      <c r="E439" s="51"/>
    </row>
    <row r="440" spans="3:5" s="19" customFormat="1">
      <c r="C440" s="51"/>
      <c r="D440" s="51"/>
      <c r="E440" s="51"/>
    </row>
    <row r="441" spans="3:5" s="19" customFormat="1">
      <c r="C441" s="51"/>
      <c r="D441" s="51"/>
      <c r="E441" s="51"/>
    </row>
    <row r="442" spans="3:5" s="19" customFormat="1">
      <c r="C442" s="51"/>
      <c r="D442" s="51"/>
      <c r="E442" s="51"/>
    </row>
    <row r="443" spans="3:5" s="19" customFormat="1">
      <c r="C443" s="51"/>
      <c r="D443" s="51"/>
      <c r="E443" s="51"/>
    </row>
    <row r="444" spans="3:5" s="19" customFormat="1">
      <c r="C444" s="51"/>
      <c r="D444" s="51"/>
      <c r="E444" s="51"/>
    </row>
    <row r="445" spans="3:5" s="19" customFormat="1">
      <c r="C445" s="51"/>
      <c r="D445" s="51"/>
      <c r="E445" s="51"/>
    </row>
    <row r="446" spans="3:5" s="19" customFormat="1">
      <c r="C446" s="51"/>
      <c r="D446" s="51"/>
      <c r="E446" s="51"/>
    </row>
    <row r="447" spans="3:5" s="19" customFormat="1">
      <c r="C447" s="51"/>
      <c r="D447" s="51"/>
      <c r="E447" s="51"/>
    </row>
    <row r="448" spans="3:5" s="19" customFormat="1">
      <c r="C448" s="51"/>
      <c r="D448" s="51"/>
      <c r="E448" s="51"/>
    </row>
    <row r="449" spans="3:5" s="19" customFormat="1">
      <c r="C449" s="51"/>
      <c r="D449" s="51"/>
      <c r="E449" s="51"/>
    </row>
    <row r="450" spans="3:5" s="19" customFormat="1">
      <c r="C450" s="51"/>
      <c r="D450" s="51"/>
      <c r="E450" s="51"/>
    </row>
    <row r="451" spans="3:5" s="19" customFormat="1">
      <c r="C451" s="51"/>
      <c r="D451" s="51"/>
      <c r="E451" s="51"/>
    </row>
    <row r="452" spans="3:5" s="19" customFormat="1">
      <c r="C452" s="51"/>
      <c r="D452" s="51"/>
      <c r="E452" s="51"/>
    </row>
    <row r="453" spans="3:5" s="19" customFormat="1">
      <c r="C453" s="51"/>
      <c r="D453" s="51"/>
      <c r="E453" s="51"/>
    </row>
    <row r="454" spans="3:5" s="19" customFormat="1">
      <c r="C454" s="51"/>
      <c r="D454" s="51"/>
      <c r="E454" s="51"/>
    </row>
    <row r="455" spans="3:5" s="19" customFormat="1">
      <c r="C455" s="51"/>
      <c r="D455" s="51"/>
      <c r="E455" s="51"/>
    </row>
    <row r="456" spans="3:5" s="19" customFormat="1">
      <c r="C456" s="51"/>
      <c r="D456" s="51"/>
      <c r="E456" s="51"/>
    </row>
    <row r="457" spans="3:5" s="19" customFormat="1">
      <c r="C457" s="51"/>
      <c r="D457" s="51"/>
      <c r="E457" s="51"/>
    </row>
    <row r="458" spans="3:5" s="19" customFormat="1">
      <c r="C458" s="51"/>
      <c r="D458" s="51"/>
      <c r="E458" s="51"/>
    </row>
    <row r="459" spans="3:5" s="19" customFormat="1">
      <c r="C459" s="51"/>
      <c r="D459" s="51"/>
      <c r="E459" s="51"/>
    </row>
    <row r="460" spans="3:5" s="19" customFormat="1">
      <c r="C460" s="51"/>
      <c r="D460" s="51"/>
      <c r="E460" s="51"/>
    </row>
    <row r="461" spans="3:5" s="19" customFormat="1">
      <c r="C461" s="51"/>
      <c r="D461" s="51"/>
      <c r="E461" s="51"/>
    </row>
    <row r="462" spans="3:5" s="19" customFormat="1">
      <c r="C462" s="51"/>
      <c r="D462" s="51"/>
      <c r="E462" s="51"/>
    </row>
    <row r="463" spans="3:5" s="19" customFormat="1">
      <c r="C463" s="51"/>
      <c r="D463" s="51"/>
      <c r="E463" s="51"/>
    </row>
    <row r="464" spans="3:5" s="19" customFormat="1">
      <c r="C464" s="51"/>
      <c r="D464" s="51"/>
      <c r="E464" s="51"/>
    </row>
    <row r="465" spans="3:5" s="19" customFormat="1">
      <c r="C465" s="51"/>
      <c r="D465" s="51"/>
      <c r="E465" s="51"/>
    </row>
    <row r="466" spans="3:5" s="19" customFormat="1">
      <c r="C466" s="51"/>
      <c r="D466" s="51"/>
      <c r="E466" s="51"/>
    </row>
    <row r="467" spans="3:5" s="19" customFormat="1">
      <c r="C467" s="51"/>
      <c r="D467" s="51"/>
      <c r="E467" s="51"/>
    </row>
    <row r="468" spans="3:5" s="19" customFormat="1">
      <c r="C468" s="51"/>
      <c r="D468" s="51"/>
      <c r="E468" s="51"/>
    </row>
    <row r="469" spans="3:5" s="19" customFormat="1">
      <c r="C469" s="51"/>
      <c r="D469" s="51"/>
      <c r="E469" s="51"/>
    </row>
    <row r="470" spans="3:5" s="19" customFormat="1">
      <c r="C470" s="51"/>
      <c r="D470" s="51"/>
      <c r="E470" s="51"/>
    </row>
    <row r="471" spans="3:5" s="19" customFormat="1">
      <c r="C471" s="51"/>
      <c r="D471" s="51"/>
      <c r="E471" s="51"/>
    </row>
    <row r="472" spans="3:5" s="19" customFormat="1">
      <c r="C472" s="51"/>
      <c r="D472" s="51"/>
      <c r="E472" s="51"/>
    </row>
    <row r="473" spans="3:5" s="19" customFormat="1">
      <c r="C473" s="51"/>
      <c r="D473" s="51"/>
      <c r="E473" s="51"/>
    </row>
    <row r="474" spans="3:5" s="19" customFormat="1">
      <c r="C474" s="51"/>
      <c r="D474" s="51"/>
      <c r="E474" s="51"/>
    </row>
    <row r="475" spans="3:5" s="19" customFormat="1">
      <c r="C475" s="51"/>
      <c r="D475" s="51"/>
      <c r="E475" s="51"/>
    </row>
    <row r="476" spans="3:5" s="19" customFormat="1">
      <c r="C476" s="51"/>
      <c r="D476" s="51"/>
      <c r="E476" s="51"/>
    </row>
    <row r="477" spans="3:5" s="19" customFormat="1">
      <c r="C477" s="51"/>
      <c r="D477" s="51"/>
      <c r="E477" s="51"/>
    </row>
    <row r="478" spans="3:5" s="19" customFormat="1">
      <c r="C478" s="51"/>
      <c r="D478" s="51"/>
      <c r="E478" s="51"/>
    </row>
    <row r="479" spans="3:5" s="19" customFormat="1">
      <c r="C479" s="51"/>
      <c r="D479" s="51"/>
      <c r="E479" s="51"/>
    </row>
    <row r="480" spans="3:5" s="19" customFormat="1">
      <c r="C480" s="51"/>
      <c r="D480" s="51"/>
      <c r="E480" s="51"/>
    </row>
    <row r="481" spans="3:5" s="19" customFormat="1">
      <c r="C481" s="51"/>
      <c r="D481" s="51"/>
      <c r="E481" s="51"/>
    </row>
    <row r="482" spans="3:5" s="19" customFormat="1">
      <c r="C482" s="51"/>
      <c r="D482" s="51"/>
      <c r="E482" s="51"/>
    </row>
    <row r="483" spans="3:5" s="19" customFormat="1">
      <c r="C483" s="51"/>
      <c r="D483" s="51"/>
      <c r="E483" s="51"/>
    </row>
    <row r="484" spans="3:5" s="19" customFormat="1">
      <c r="C484" s="51"/>
      <c r="D484" s="51"/>
      <c r="E484" s="51"/>
    </row>
    <row r="485" spans="3:5" s="19" customFormat="1">
      <c r="C485" s="51"/>
      <c r="D485" s="51"/>
      <c r="E485" s="51"/>
    </row>
    <row r="486" spans="3:5" s="19" customFormat="1">
      <c r="C486" s="51"/>
      <c r="D486" s="51"/>
      <c r="E486" s="51"/>
    </row>
    <row r="487" spans="3:5" s="19" customFormat="1">
      <c r="C487" s="51"/>
      <c r="D487" s="51"/>
      <c r="E487" s="51"/>
    </row>
    <row r="488" spans="3:5" s="19" customFormat="1">
      <c r="C488" s="51"/>
      <c r="D488" s="51"/>
      <c r="E488" s="51"/>
    </row>
    <row r="489" spans="3:5" s="19" customFormat="1">
      <c r="C489" s="51"/>
      <c r="D489" s="51"/>
      <c r="E489" s="51"/>
    </row>
    <row r="490" spans="3:5" s="19" customFormat="1">
      <c r="C490" s="51"/>
      <c r="D490" s="51"/>
      <c r="E490" s="51"/>
    </row>
    <row r="491" spans="3:5" s="19" customFormat="1">
      <c r="C491" s="51"/>
      <c r="D491" s="51"/>
      <c r="E491" s="51"/>
    </row>
    <row r="492" spans="3:5" s="19" customFormat="1">
      <c r="C492" s="51"/>
      <c r="D492" s="51"/>
      <c r="E492" s="51"/>
    </row>
    <row r="493" spans="3:5" s="19" customFormat="1">
      <c r="C493" s="51"/>
      <c r="D493" s="51"/>
      <c r="E493" s="51"/>
    </row>
    <row r="494" spans="3:5" s="19" customFormat="1">
      <c r="C494" s="51"/>
      <c r="D494" s="51"/>
      <c r="E494" s="51"/>
    </row>
    <row r="495" spans="3:5" s="19" customFormat="1">
      <c r="C495" s="51"/>
      <c r="D495" s="51"/>
      <c r="E495" s="51"/>
    </row>
    <row r="496" spans="3:5" s="19" customFormat="1">
      <c r="C496" s="51"/>
      <c r="D496" s="51"/>
      <c r="E496" s="51"/>
    </row>
    <row r="497" spans="3:5" s="19" customFormat="1">
      <c r="C497" s="51"/>
      <c r="D497" s="51"/>
      <c r="E497" s="51"/>
    </row>
    <row r="498" spans="3:5" s="19" customFormat="1">
      <c r="C498" s="51"/>
      <c r="D498" s="51"/>
      <c r="E498" s="51"/>
    </row>
    <row r="499" spans="3:5" s="19" customFormat="1">
      <c r="C499" s="51"/>
      <c r="D499" s="51"/>
      <c r="E499" s="51"/>
    </row>
    <row r="500" spans="3:5" s="19" customFormat="1">
      <c r="C500" s="51"/>
      <c r="D500" s="51"/>
      <c r="E500" s="51"/>
    </row>
    <row r="501" spans="3:5" s="19" customFormat="1">
      <c r="C501" s="51"/>
      <c r="D501" s="51"/>
      <c r="E501" s="51"/>
    </row>
    <row r="502" spans="3:5" s="19" customFormat="1">
      <c r="C502" s="51"/>
      <c r="D502" s="51"/>
      <c r="E502" s="51"/>
    </row>
    <row r="503" spans="3:5" s="19" customFormat="1">
      <c r="C503" s="51"/>
      <c r="D503" s="51"/>
      <c r="E503" s="51"/>
    </row>
    <row r="504" spans="3:5" s="19" customFormat="1">
      <c r="C504" s="51"/>
      <c r="D504" s="51"/>
      <c r="E504" s="51"/>
    </row>
    <row r="505" spans="3:5" s="19" customFormat="1">
      <c r="C505" s="51"/>
      <c r="D505" s="51"/>
      <c r="E505" s="51"/>
    </row>
    <row r="506" spans="3:5" s="19" customFormat="1">
      <c r="C506" s="51"/>
      <c r="D506" s="51"/>
      <c r="E506" s="51"/>
    </row>
    <row r="507" spans="3:5" s="19" customFormat="1">
      <c r="C507" s="51"/>
      <c r="D507" s="51"/>
      <c r="E507" s="51"/>
    </row>
    <row r="508" spans="3:5" s="19" customFormat="1">
      <c r="C508" s="51"/>
      <c r="D508" s="51"/>
      <c r="E508" s="51"/>
    </row>
    <row r="509" spans="3:5" s="19" customFormat="1">
      <c r="C509" s="51"/>
      <c r="D509" s="51"/>
      <c r="E509" s="51"/>
    </row>
    <row r="510" spans="3:5" s="19" customFormat="1">
      <c r="C510" s="51"/>
      <c r="D510" s="51"/>
      <c r="E510" s="51"/>
    </row>
    <row r="511" spans="3:5" s="19" customFormat="1">
      <c r="C511" s="51"/>
      <c r="D511" s="51"/>
      <c r="E511" s="51"/>
    </row>
    <row r="512" spans="3:5" s="19" customFormat="1">
      <c r="C512" s="51"/>
      <c r="D512" s="51"/>
      <c r="E512" s="51"/>
    </row>
    <row r="513" spans="3:5" s="19" customFormat="1">
      <c r="C513" s="51"/>
      <c r="D513" s="51"/>
      <c r="E513" s="51"/>
    </row>
    <row r="514" spans="3:5" s="19" customFormat="1">
      <c r="C514" s="51"/>
      <c r="D514" s="51"/>
      <c r="E514" s="51"/>
    </row>
    <row r="515" spans="3:5" s="19" customFormat="1">
      <c r="C515" s="51"/>
      <c r="D515" s="51"/>
      <c r="E515" s="51"/>
    </row>
    <row r="516" spans="3:5" s="19" customFormat="1">
      <c r="C516" s="51"/>
      <c r="D516" s="51"/>
      <c r="E516" s="51"/>
    </row>
    <row r="517" spans="3:5" s="19" customFormat="1">
      <c r="C517" s="51"/>
      <c r="D517" s="51"/>
      <c r="E517" s="51"/>
    </row>
    <row r="518" spans="3:5" s="19" customFormat="1">
      <c r="C518" s="51"/>
      <c r="D518" s="51"/>
      <c r="E518" s="51"/>
    </row>
    <row r="519" spans="3:5" s="19" customFormat="1">
      <c r="C519" s="51"/>
      <c r="D519" s="51"/>
      <c r="E519" s="51"/>
    </row>
    <row r="520" spans="3:5" s="19" customFormat="1">
      <c r="C520" s="51"/>
      <c r="D520" s="51"/>
      <c r="E520" s="51"/>
    </row>
    <row r="521" spans="3:5" s="19" customFormat="1">
      <c r="C521" s="51"/>
      <c r="D521" s="51"/>
      <c r="E521" s="51"/>
    </row>
    <row r="522" spans="3:5" s="19" customFormat="1">
      <c r="C522" s="51"/>
      <c r="D522" s="51"/>
      <c r="E522" s="51"/>
    </row>
    <row r="523" spans="3:5" s="19" customFormat="1">
      <c r="C523" s="51"/>
      <c r="D523" s="51"/>
      <c r="E523" s="51"/>
    </row>
    <row r="524" spans="3:5" s="19" customFormat="1">
      <c r="C524" s="51"/>
      <c r="D524" s="51"/>
      <c r="E524" s="51"/>
    </row>
    <row r="525" spans="3:5" s="19" customFormat="1">
      <c r="C525" s="51"/>
      <c r="D525" s="51"/>
      <c r="E525" s="51"/>
    </row>
    <row r="526" spans="3:5" s="19" customFormat="1">
      <c r="C526" s="51"/>
      <c r="D526" s="51"/>
      <c r="E526" s="51"/>
    </row>
    <row r="527" spans="3:5" s="19" customFormat="1">
      <c r="C527" s="51"/>
      <c r="D527" s="51"/>
      <c r="E527" s="51"/>
    </row>
    <row r="528" spans="3:5" s="19" customFormat="1">
      <c r="C528" s="51"/>
      <c r="D528" s="51"/>
      <c r="E528" s="51"/>
    </row>
    <row r="529" spans="3:5" s="19" customFormat="1">
      <c r="C529" s="51"/>
      <c r="D529" s="51"/>
      <c r="E529" s="51"/>
    </row>
    <row r="530" spans="3:5" s="19" customFormat="1">
      <c r="C530" s="51"/>
      <c r="D530" s="51"/>
      <c r="E530" s="51"/>
    </row>
    <row r="531" spans="3:5" s="19" customFormat="1">
      <c r="C531" s="51"/>
      <c r="D531" s="51"/>
      <c r="E531" s="51"/>
    </row>
    <row r="532" spans="3:5" s="19" customFormat="1">
      <c r="C532" s="51"/>
      <c r="D532" s="51"/>
      <c r="E532" s="51"/>
    </row>
    <row r="533" spans="3:5" s="19" customFormat="1">
      <c r="C533" s="51"/>
      <c r="D533" s="51"/>
      <c r="E533" s="51"/>
    </row>
    <row r="534" spans="3:5" s="19" customFormat="1">
      <c r="C534" s="51"/>
      <c r="D534" s="51"/>
      <c r="E534" s="51"/>
    </row>
    <row r="535" spans="3:5" s="19" customFormat="1">
      <c r="C535" s="51"/>
      <c r="D535" s="51"/>
      <c r="E535" s="51"/>
    </row>
    <row r="536" spans="3:5" s="19" customFormat="1">
      <c r="C536" s="51"/>
      <c r="D536" s="51"/>
      <c r="E536" s="51"/>
    </row>
    <row r="537" spans="3:5" s="19" customFormat="1">
      <c r="C537" s="51"/>
      <c r="D537" s="51"/>
      <c r="E537" s="51"/>
    </row>
    <row r="538" spans="3:5" s="19" customFormat="1">
      <c r="C538" s="51"/>
      <c r="D538" s="51"/>
      <c r="E538" s="51"/>
    </row>
    <row r="539" spans="3:5" s="19" customFormat="1">
      <c r="C539" s="51"/>
      <c r="D539" s="51"/>
      <c r="E539" s="51"/>
    </row>
    <row r="540" spans="3:5" s="19" customFormat="1">
      <c r="C540" s="51"/>
      <c r="D540" s="51"/>
      <c r="E540" s="51"/>
    </row>
    <row r="541" spans="3:5" s="19" customFormat="1">
      <c r="C541" s="51"/>
      <c r="D541" s="51"/>
      <c r="E541" s="51"/>
    </row>
    <row r="542" spans="3:5" s="19" customFormat="1">
      <c r="C542" s="51"/>
      <c r="D542" s="51"/>
      <c r="E542" s="51"/>
    </row>
    <row r="543" spans="3:5" s="19" customFormat="1">
      <c r="C543" s="51"/>
      <c r="D543" s="51"/>
      <c r="E543" s="51"/>
    </row>
    <row r="544" spans="3:5" s="19" customFormat="1">
      <c r="C544" s="51"/>
      <c r="D544" s="51"/>
      <c r="E544" s="51"/>
    </row>
    <row r="545" spans="3:5" s="19" customFormat="1">
      <c r="C545" s="51"/>
      <c r="D545" s="51"/>
      <c r="E545" s="51"/>
    </row>
    <row r="546" spans="3:5" s="19" customFormat="1">
      <c r="C546" s="51"/>
      <c r="D546" s="51"/>
      <c r="E546" s="51"/>
    </row>
    <row r="547" spans="3:5" s="19" customFormat="1">
      <c r="C547" s="51"/>
      <c r="D547" s="51"/>
      <c r="E547" s="51"/>
    </row>
    <row r="548" spans="3:5" s="19" customFormat="1">
      <c r="C548" s="51"/>
      <c r="D548" s="51"/>
      <c r="E548" s="51"/>
    </row>
    <row r="549" spans="3:5" s="19" customFormat="1">
      <c r="C549" s="51"/>
      <c r="D549" s="51"/>
      <c r="E549" s="51"/>
    </row>
    <row r="550" spans="3:5" s="19" customFormat="1">
      <c r="C550" s="51"/>
      <c r="D550" s="51"/>
      <c r="E550" s="51"/>
    </row>
    <row r="551" spans="3:5" s="19" customFormat="1">
      <c r="C551" s="51"/>
      <c r="D551" s="51"/>
      <c r="E551" s="51"/>
    </row>
    <row r="552" spans="3:5" s="19" customFormat="1">
      <c r="C552" s="51"/>
      <c r="D552" s="51"/>
      <c r="E552" s="51"/>
    </row>
    <row r="553" spans="3:5" s="19" customFormat="1">
      <c r="C553" s="51"/>
      <c r="D553" s="51"/>
      <c r="E553" s="51"/>
    </row>
    <row r="554" spans="3:5" s="19" customFormat="1">
      <c r="C554" s="51"/>
      <c r="D554" s="51"/>
      <c r="E554" s="51"/>
    </row>
    <row r="555" spans="3:5" s="19" customFormat="1">
      <c r="C555" s="51"/>
      <c r="D555" s="51"/>
      <c r="E555" s="51"/>
    </row>
    <row r="556" spans="3:5" s="19" customFormat="1">
      <c r="C556" s="51"/>
      <c r="D556" s="51"/>
      <c r="E556" s="51"/>
    </row>
    <row r="557" spans="3:5" s="19" customFormat="1">
      <c r="C557" s="51"/>
      <c r="D557" s="51"/>
      <c r="E557" s="51"/>
    </row>
    <row r="558" spans="3:5" s="19" customFormat="1">
      <c r="C558" s="51"/>
      <c r="D558" s="51"/>
      <c r="E558" s="51"/>
    </row>
    <row r="559" spans="3:5" s="19" customFormat="1">
      <c r="C559" s="51"/>
      <c r="D559" s="51"/>
      <c r="E559" s="51"/>
    </row>
    <row r="560" spans="3:5" s="19" customFormat="1">
      <c r="C560" s="51"/>
      <c r="D560" s="51"/>
      <c r="E560" s="51"/>
    </row>
    <row r="561" spans="3:5" s="19" customFormat="1">
      <c r="C561" s="51"/>
      <c r="D561" s="51"/>
      <c r="E561" s="51"/>
    </row>
    <row r="562" spans="3:5" s="19" customFormat="1">
      <c r="C562" s="51"/>
      <c r="D562" s="51"/>
      <c r="E562" s="51"/>
    </row>
    <row r="563" spans="3:5" s="19" customFormat="1">
      <c r="C563" s="51"/>
      <c r="D563" s="51"/>
      <c r="E563" s="51"/>
    </row>
    <row r="564" spans="3:5" s="19" customFormat="1">
      <c r="C564" s="51"/>
      <c r="D564" s="51"/>
      <c r="E564" s="51"/>
    </row>
    <row r="565" spans="3:5" s="19" customFormat="1">
      <c r="C565" s="51"/>
      <c r="D565" s="51"/>
      <c r="E565" s="51"/>
    </row>
  </sheetData>
  <sheetProtection algorithmName="SHA-512" hashValue="XDL5w9hOeNjdPz7RYgcHPPmYEL94fwgBpoj0SzdWNJpRehGaGByj7X/20AWfu72RqHagS3THwlvS98wTGlviCg==" saltValue="6w8ustedIlUAaH+mNVh3UA==" spinCount="100000" sheet="1" objects="1" scenarios="1"/>
  <mergeCells count="78">
    <mergeCell ref="B2:E2"/>
    <mergeCell ref="B5:E5"/>
    <mergeCell ref="B6:D6"/>
    <mergeCell ref="B7:D7"/>
    <mergeCell ref="B8:D8"/>
    <mergeCell ref="B10:D10"/>
    <mergeCell ref="B11:D11"/>
    <mergeCell ref="B13:E13"/>
    <mergeCell ref="C14:D14"/>
    <mergeCell ref="C15:D15"/>
    <mergeCell ref="B17:E17"/>
    <mergeCell ref="B18:E18"/>
    <mergeCell ref="B19:D19"/>
    <mergeCell ref="B20:D20"/>
    <mergeCell ref="B22:B23"/>
    <mergeCell ref="C22:D22"/>
    <mergeCell ref="E22:E23"/>
    <mergeCell ref="C23:D23"/>
    <mergeCell ref="B24:E24"/>
    <mergeCell ref="C25:D25"/>
    <mergeCell ref="C26:D26"/>
    <mergeCell ref="B28:E28"/>
    <mergeCell ref="B29:E29"/>
    <mergeCell ref="E30:E31"/>
    <mergeCell ref="E33:E37"/>
    <mergeCell ref="B39:D39"/>
    <mergeCell ref="B40:E40"/>
    <mergeCell ref="E41:E42"/>
    <mergeCell ref="B47:E47"/>
    <mergeCell ref="C48:D48"/>
    <mergeCell ref="E48:E67"/>
    <mergeCell ref="C50:D50"/>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B68:C68"/>
    <mergeCell ref="B70:C70"/>
    <mergeCell ref="B72:E72"/>
    <mergeCell ref="E73:E78"/>
    <mergeCell ref="D80:E80"/>
    <mergeCell ref="B81:E81"/>
    <mergeCell ref="B82:C82"/>
    <mergeCell ref="B84:C84"/>
    <mergeCell ref="D85:E85"/>
    <mergeCell ref="B86:E86"/>
    <mergeCell ref="B87:E87"/>
    <mergeCell ref="E88:E89"/>
    <mergeCell ref="B91:D91"/>
    <mergeCell ref="B92:C92"/>
    <mergeCell ref="B94:E94"/>
    <mergeCell ref="E95:E97"/>
    <mergeCell ref="D101:E101"/>
    <mergeCell ref="B102:E102"/>
    <mergeCell ref="B103:C103"/>
    <mergeCell ref="E103:E107"/>
    <mergeCell ref="B104:C104"/>
    <mergeCell ref="B105:C105"/>
    <mergeCell ref="B106:C106"/>
    <mergeCell ref="B107:C107"/>
    <mergeCell ref="B109:E109"/>
    <mergeCell ref="E110:E111"/>
    <mergeCell ref="B114:C114"/>
    <mergeCell ref="E114:E116"/>
    <mergeCell ref="B115:C115"/>
    <mergeCell ref="B116:C116"/>
  </mergeCells>
  <printOptions horizontalCentered="1"/>
  <pageMargins left="0.51180555555555596" right="0.51180555555555596" top="0.62986111111111098" bottom="0.62986111111111098" header="0.511811023622047" footer="0.31527777777777799"/>
  <pageSetup paperSize="9" fitToHeight="2" orientation="portrait" horizontalDpi="300" verticalDpi="300"/>
  <headerFooter>
    <oddFooter>&amp;CPágina &amp;P de &amp;N</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Planilhas</vt:lpstr>
      </vt:variant>
      <vt:variant>
        <vt:i4>16</vt:i4>
      </vt:variant>
      <vt:variant>
        <vt:lpstr>Intervalos Nomeados</vt:lpstr>
      </vt:variant>
      <vt:variant>
        <vt:i4>26</vt:i4>
      </vt:variant>
    </vt:vector>
  </HeadingPairs>
  <TitlesOfParts>
    <vt:vector size="42" baseType="lpstr">
      <vt:lpstr>Equip e Uniformes</vt:lpstr>
      <vt:lpstr>RESUMO</vt:lpstr>
      <vt:lpstr>Desenhista</vt:lpstr>
      <vt:lpstr>Fotógrafo</vt:lpstr>
      <vt:lpstr>Garçom</vt:lpstr>
      <vt:lpstr>Motorista</vt:lpstr>
      <vt:lpstr>Fisioterapeuta</vt:lpstr>
      <vt:lpstr>Mestre de cerimônias</vt:lpstr>
      <vt:lpstr>Operador de Som</vt:lpstr>
      <vt:lpstr>Técnico eletrônica</vt:lpstr>
      <vt:lpstr>Tradutor de Libras</vt:lpstr>
      <vt:lpstr>Editor áudio e vídeo</vt:lpstr>
      <vt:lpstr>Técnico sistemas audiovisuais</vt:lpstr>
      <vt:lpstr>Uniforme</vt:lpstr>
      <vt:lpstr>Equipamentos</vt:lpstr>
      <vt:lpstr>Vale alimentação e transporte</vt:lpstr>
      <vt:lpstr>Desenhista!Area_de_impressao</vt:lpstr>
      <vt:lpstr>'Editor áudio e vídeo'!Area_de_impressao</vt:lpstr>
      <vt:lpstr>Equipamentos!Area_de_impressao</vt:lpstr>
      <vt:lpstr>Fisioterapeuta!Area_de_impressao</vt:lpstr>
      <vt:lpstr>Fotógrafo!Area_de_impressao</vt:lpstr>
      <vt:lpstr>Garçom!Area_de_impressao</vt:lpstr>
      <vt:lpstr>'Mestre de cerimônias'!Area_de_impressao</vt:lpstr>
      <vt:lpstr>Motorista!Area_de_impressao</vt:lpstr>
      <vt:lpstr>'Operador de Som'!Area_de_impressao</vt:lpstr>
      <vt:lpstr>RESUMO!Area_de_impressao</vt:lpstr>
      <vt:lpstr>'Técnico eletrônica'!Area_de_impressao</vt:lpstr>
      <vt:lpstr>'Técnico sistemas audiovisuais'!Area_de_impressao</vt:lpstr>
      <vt:lpstr>'Tradutor de Libras'!Area_de_impressao</vt:lpstr>
      <vt:lpstr>Uniforme!Area_de_impressao</vt:lpstr>
      <vt:lpstr>'Vale alimentação e transporte'!Area_de_impressao</vt:lpstr>
      <vt:lpstr>Desenhista!Titulos_de_impressao</vt:lpstr>
      <vt:lpstr>'Editor áudio e vídeo'!Titulos_de_impressao</vt:lpstr>
      <vt:lpstr>Fisioterapeuta!Titulos_de_impressao</vt:lpstr>
      <vt:lpstr>Fotógrafo!Titulos_de_impressao</vt:lpstr>
      <vt:lpstr>Garçom!Titulos_de_impressao</vt:lpstr>
      <vt:lpstr>'Mestre de cerimônias'!Titulos_de_impressao</vt:lpstr>
      <vt:lpstr>Motorista!Titulos_de_impressao</vt:lpstr>
      <vt:lpstr>'Operador de Som'!Titulos_de_impressao</vt:lpstr>
      <vt:lpstr>'Técnico eletrônica'!Titulos_de_impressao</vt:lpstr>
      <vt:lpstr>'Técnico sistemas audiovisuais'!Titulos_de_impressao</vt:lpstr>
      <vt:lpstr>'Tradutor de Libras'!Titulos_de_impressao</vt:lpstr>
    </vt:vector>
  </TitlesOfParts>
  <Company>SITRAN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dc:description/>
  <cp:lastModifiedBy>Daniel Müller Armond</cp:lastModifiedBy>
  <cp:revision>8</cp:revision>
  <cp:lastPrinted>2022-12-08T00:58:37Z</cp:lastPrinted>
  <dcterms:created xsi:type="dcterms:W3CDTF">2006-05-11T23:36:39Z</dcterms:created>
  <dcterms:modified xsi:type="dcterms:W3CDTF">2023-02-02T16:38:52Z</dcterms:modified>
  <dc:language>pt-BR</dc:language>
</cp:coreProperties>
</file>